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55" tabRatio="735" activeTab="0"/>
  </bookViews>
  <sheets>
    <sheet name="共通事項①" sheetId="1" r:id="rId1"/>
    <sheet name="採点表①〔監督用〕" sheetId="2" r:id="rId2"/>
    <sheet name="採点表①〔検査員用〕" sheetId="3" r:id="rId3"/>
    <sheet name="集計表①" sheetId="4" r:id="rId4"/>
    <sheet name="成績評定表" sheetId="5" r:id="rId5"/>
    <sheet name="項目別(送付用)" sheetId="6" r:id="rId6"/>
    <sheet name="評定通知書" sheetId="7" r:id="rId7"/>
    <sheet name="検査結果報告書" sheetId="8" r:id="rId8"/>
  </sheets>
  <definedNames>
    <definedName name="_xlnm.Print_Area" localSheetId="0">'共通事項①'!$A$2:$W$36</definedName>
    <definedName name="_xlnm.Print_Area" localSheetId="5">'項目別(送付用)'!$A$1:$F$22</definedName>
    <definedName name="_xlnm.Print_Area" localSheetId="1">'採点表①〔監督用〕'!$A$3:$S$131</definedName>
    <definedName name="_xlnm.Print_Area" localSheetId="2">'採点表①〔検査員用〕'!$A$3:$M$29</definedName>
    <definedName name="_xlnm.Print_Area" localSheetId="3">'集計表①'!$A$3:$Q$67</definedName>
    <definedName name="_xlnm.Print_Area" localSheetId="4">'成績評定表'!$A$1:$P$31</definedName>
    <definedName name="_xlnm.Print_Titles" localSheetId="1">'採点表①〔監督用〕'!$3:$8</definedName>
    <definedName name="_xlnm.Print_Titles" localSheetId="2">'採点表①〔検査員用〕'!$3:$7</definedName>
  </definedNames>
  <calcPr fullCalcOnLoad="1"/>
</workbook>
</file>

<file path=xl/sharedStrings.xml><?xml version="1.0" encoding="utf-8"?>
<sst xmlns="http://schemas.openxmlformats.org/spreadsheetml/2006/main" count="853" uniqueCount="479">
  <si>
    <t>業務評定</t>
  </si>
  <si>
    <t>小  計</t>
  </si>
  <si>
    <t>打合せ資料の内容</t>
  </si>
  <si>
    <t>40～8</t>
  </si>
  <si>
    <t>20～4</t>
  </si>
  <si>
    <t>100～28</t>
  </si>
  <si>
    <t>20～4</t>
  </si>
  <si>
    <t>20～4</t>
  </si>
  <si>
    <t>20～4</t>
  </si>
  <si>
    <t>50～10</t>
  </si>
  <si>
    <t>20～4</t>
  </si>
  <si>
    <t>20～4</t>
  </si>
  <si>
    <t>50～10</t>
  </si>
  <si>
    <t>100～20</t>
  </si>
  <si>
    <t>施工条件等の把握</t>
  </si>
  <si>
    <t>施工計画
（施工方法、仮設備計画）</t>
  </si>
  <si>
    <t>打合せ内容の理解、記録</t>
  </si>
  <si>
    <t>内部関係者への情報伝達</t>
  </si>
  <si>
    <t>当初工程計画の変更
（設計変更を前提とする）</t>
  </si>
  <si>
    <t>当初契約に無い作業
（設計変更を前提とする）</t>
  </si>
  <si>
    <t>関連業者間の調整</t>
  </si>
  <si>
    <t>20～4</t>
  </si>
  <si>
    <t>20～12</t>
  </si>
  <si>
    <t>30～6</t>
  </si>
  <si>
    <t>10～2</t>
  </si>
  <si>
    <t>10～2</t>
  </si>
  <si>
    <t>10～2</t>
  </si>
  <si>
    <t>50～10</t>
  </si>
  <si>
    <t>25～15</t>
  </si>
  <si>
    <t>25～15</t>
  </si>
  <si>
    <t>25～15</t>
  </si>
  <si>
    <t>100～60</t>
  </si>
  <si>
    <t>30～6</t>
  </si>
  <si>
    <t>20～4</t>
  </si>
  <si>
    <t>50～10</t>
  </si>
  <si>
    <t>40～8</t>
  </si>
  <si>
    <t>30～6</t>
  </si>
  <si>
    <t>30～6</t>
  </si>
  <si>
    <t>=</t>
  </si>
  <si>
    <t xml:space="preserve">
③X
1.0</t>
  </si>
  <si>
    <t xml:space="preserve">
③X
1.0</t>
  </si>
  <si>
    <t xml:space="preserve">
③X
0.6</t>
  </si>
  <si>
    <t xml:space="preserve">
③X
0.6</t>
  </si>
  <si>
    <t xml:space="preserve">
⑤X
0.4</t>
  </si>
  <si>
    <t xml:space="preserve">
⑤X
0.4</t>
  </si>
  <si>
    <t>評定点⑦＝④＋⑥</t>
  </si>
  <si>
    <t>※３　１００点を超えないこと</t>
  </si>
  <si>
    <t>※４　選択評定項目</t>
  </si>
  <si>
    <t>倫理観に基づく行動</t>
  </si>
  <si>
    <t>目的の達成度</t>
  </si>
  <si>
    <t>総合評定点の算定</t>
  </si>
  <si>
    <t>⑩=⑦の評定点の加重平均点</t>
  </si>
  <si>
    <t>⑪事故等による減点（業務遂行段階を対象とする。）</t>
  </si>
  <si>
    <t>⑫成果品に、受託者の責任に起因する瑕疵が存在し、契約図書に記された手続きに従い、瑕疵修補又は損害賠償が実施された場合の減点（軽微なミスの修正を除く）</t>
  </si>
  <si>
    <t>20～4</t>
  </si>
  <si>
    <t>40～8</t>
  </si>
  <si>
    <t>20～4</t>
  </si>
  <si>
    <t>業務名</t>
  </si>
  <si>
    <t>契約金額</t>
  </si>
  <si>
    <t>履行期間</t>
  </si>
  <si>
    <t>完了検査年月日</t>
  </si>
  <si>
    <t>管理技術者氏名</t>
  </si>
  <si>
    <t>照査技術者氏名</t>
  </si>
  <si>
    <t>施工面の知識
（設計時評価）</t>
  </si>
  <si>
    <t>契約相手方</t>
  </si>
  <si>
    <t>住所</t>
  </si>
  <si>
    <t>会社名</t>
  </si>
  <si>
    <t>代表者氏名</t>
  </si>
  <si>
    <t>対象業務</t>
  </si>
  <si>
    <t>迅速性、弾力性、調整能力</t>
  </si>
  <si>
    <t>⑩＝⑦の評定点の加重平均点</t>
  </si>
  <si>
    <t>⑪事故等による減点</t>
  </si>
  <si>
    <t>⑫瑕疵修補又は損害賠償による減点</t>
  </si>
  <si>
    <t>印</t>
  </si>
  <si>
    <t>所属</t>
  </si>
  <si>
    <t>氏名</t>
  </si>
  <si>
    <t>職</t>
  </si>
  <si>
    <t>評定点
⑦＝③×0.6＋⑤×0.4
又は
⑦＝③×1.0</t>
  </si>
  <si>
    <t>③×1.0</t>
  </si>
  <si>
    <t>③×0.6＋⑤×0.4</t>
  </si>
  <si>
    <t>③×1.0</t>
  </si>
  <si>
    <t>③×1.0</t>
  </si>
  <si>
    <t>③×1.0</t>
  </si>
  <si>
    <t>③×1.0</t>
  </si>
  <si>
    <t>③×1.0</t>
  </si>
  <si>
    <t>③×0.6＋⑤×0.4</t>
  </si>
  <si>
    <t>入力リストデータ</t>
  </si>
  <si>
    <t>職名</t>
  </si>
  <si>
    <t>係長</t>
  </si>
  <si>
    <t>主査</t>
  </si>
  <si>
    <t>得点
範囲</t>
  </si>
  <si>
    <t>得点
①</t>
  </si>
  <si>
    <t>調整後の
評定点
④</t>
  </si>
  <si>
    <t>得点
⑤</t>
  </si>
  <si>
    <t xml:space="preserve">コスト把握
能力
</t>
  </si>
  <si>
    <r>
      <t xml:space="preserve">迅速性
弾力性
調整能力
</t>
    </r>
    <r>
      <rPr>
        <b/>
        <sz val="11"/>
        <color indexed="8"/>
        <rFont val="ＭＳ Ｐゴシック"/>
        <family val="3"/>
      </rPr>
      <t>※１</t>
    </r>
  </si>
  <si>
    <t>説明力
プレゼンテーション力
協調性</t>
  </si>
  <si>
    <t>責任感
積極性
倫理観
ネットワーク</t>
  </si>
  <si>
    <t>取組姿勢
社会性</t>
  </si>
  <si>
    <t>理解しやすい説明
プレゼンテーション（資料）</t>
  </si>
  <si>
    <t>理解しやすい説明
プレゼンテーション（対応）</t>
  </si>
  <si>
    <r>
      <t>※１　は</t>
    </r>
    <r>
      <rPr>
        <b/>
        <sz val="11"/>
        <color indexed="8"/>
        <rFont val="ＭＳ Ｐゴシック"/>
        <family val="3"/>
      </rPr>
      <t>［加点評価項目］</t>
    </r>
    <r>
      <rPr>
        <sz val="11"/>
        <color indexed="8"/>
        <rFont val="ＭＳ Ｐゴシック"/>
        <family val="3"/>
      </rPr>
      <t>　</t>
    </r>
  </si>
  <si>
    <t>※２　１００点満点の小計点に対し±２０点の範囲で加減点</t>
  </si>
  <si>
    <t>設計時評価　</t>
  </si>
  <si>
    <t>事故による減点</t>
  </si>
  <si>
    <t>瑕疵修補、損害賠償による減点</t>
  </si>
  <si>
    <t>採点表</t>
  </si>
  <si>
    <t>評価項目</t>
  </si>
  <si>
    <t>プロセス評価</t>
  </si>
  <si>
    <t>専門技術力</t>
  </si>
  <si>
    <t>評価の視点</t>
  </si>
  <si>
    <t>配点</t>
  </si>
  <si>
    <t>得点率</t>
  </si>
  <si>
    <t>優</t>
  </si>
  <si>
    <t>標準</t>
  </si>
  <si>
    <t>劣</t>
  </si>
  <si>
    <t>得点</t>
  </si>
  <si>
    <t>合計</t>
  </si>
  <si>
    <t>提案力、改善力</t>
  </si>
  <si>
    <t>業務特性等の考慮</t>
  </si>
  <si>
    <t>・当該作業（業務）の一般的な特性が考慮されていた。</t>
  </si>
  <si>
    <t>・当該作業（業務）の特性が考慮されていた。</t>
  </si>
  <si>
    <t>チェック判定</t>
  </si>
  <si>
    <t>直接関与した場合（程度は問わない）についてのみ採点。但し採点可能範囲は±２０点</t>
  </si>
  <si>
    <t>・関連作業（業務）等も含めた事業全体の特性が考慮されていた。</t>
  </si>
  <si>
    <t>・環境、文化、経済等の地域特性まで、当該作業（業務）の特性が多面的に考慮されていた。</t>
  </si>
  <si>
    <t>業務遂行段階における提案</t>
  </si>
  <si>
    <t>項目数</t>
  </si>
  <si>
    <t>判定</t>
  </si>
  <si>
    <t>・作業（業務）遂行の各段階で提案がなされた。</t>
  </si>
  <si>
    <t>・作業（業務）内容に合致した提案がなされた。</t>
  </si>
  <si>
    <t>・新たな視点からの提案がなされた。</t>
  </si>
  <si>
    <t>・関連する多面的な視点から検討された、あるいは高度な技術レベルに基づく提案がなされた。</t>
  </si>
  <si>
    <t>・当該作業（業務）で不足する課題が抽出された。</t>
  </si>
  <si>
    <t>・今後の検討課題が提案された。</t>
  </si>
  <si>
    <t>・新たな視点からの検討課題が提案された。</t>
  </si>
  <si>
    <t>新たな検討課題の提案</t>
  </si>
  <si>
    <r>
      <t xml:space="preserve">業務内容等改善の提案
</t>
    </r>
    <r>
      <rPr>
        <b/>
        <sz val="9"/>
        <rFont val="ＭＳ Ｐゴシック"/>
        <family val="3"/>
      </rPr>
      <t>［加点評価］</t>
    </r>
  </si>
  <si>
    <t>・作業（業務）効率を向上させる提案が、自主的になされた。</t>
  </si>
  <si>
    <t>・作業（業務）の内容・精度を向上させる提案が、自主的になされた。</t>
  </si>
  <si>
    <t>小計</t>
  </si>
  <si>
    <t>点</t>
  </si>
  <si>
    <t>業務執行技術力</t>
  </si>
  <si>
    <t>目的と内容の理解</t>
  </si>
  <si>
    <t>必要情報の把握</t>
  </si>
  <si>
    <t>検討項目、検討手法</t>
  </si>
  <si>
    <t>打ち合わせ資料の内容</t>
  </si>
  <si>
    <t>十分な
技術力</t>
  </si>
  <si>
    <t>・当該作業（業務）の目的、内容が考慮されていた。</t>
  </si>
  <si>
    <t>・当該作業（業務）と他の業務、事業の関連が理解されていた。</t>
  </si>
  <si>
    <t>・作業（業務）着手時点において、適切に資料が整備されていた。</t>
  </si>
  <si>
    <t>・作業（業務）実施の各段階で、入手した資料が理解・活用されていた。</t>
  </si>
  <si>
    <t>・作業（業務）実施の各段階で、必要な情報がリストアップされていた。</t>
  </si>
  <si>
    <t>・作業（業務）実施の各段階で、必要な情報が自主的に収集されていた、あるいは入手困難な情報の収集に努力されていた。</t>
  </si>
  <si>
    <t>・作業（業務）項目は、特記仕様書等の設計図書の項目を満足していた。</t>
  </si>
  <si>
    <t>・採用された作業（業務）手法の技術的内容は、業務の目的に適合していた。</t>
  </si>
  <si>
    <t>・作業（業務）目的に照らし必要な調査（業務）又は作業項目が不足なく設定され、項目間の整合も図られていた。</t>
  </si>
  <si>
    <t>・採用された作業（業務）手法は、従来技術を応用・統合化あるいは先進技術を活用するなど、難易度の高いものであった。</t>
  </si>
  <si>
    <t>・打ち合わせ資料は、作業（業務）の各段階で必要な内容が盛り込まれたものであった。</t>
  </si>
  <si>
    <t>・打ち合わせ資料の内容は、必要な技術レベルを満足するものであった。</t>
  </si>
  <si>
    <t>・打ち合わせ資料は、前提条件、作業（業務）結果等の要点が明記された理解しやすいものであった。</t>
  </si>
  <si>
    <t>・打ち合わせ資料に対する照査が実施されており、計算や作図、文章表現にミスが無かった。</t>
  </si>
  <si>
    <t>・作業（業務）に必要な技術基準、マニュアル等が理解されていた。</t>
  </si>
  <si>
    <t>・当初の作業（業務）項目の遂行や指示事項等への対応に必要な技術力を有していた。</t>
  </si>
  <si>
    <t>・作業（業務）特性、現地条件、地域特性等の諸条件を考慮した上で、課題の解決が図られていた。</t>
  </si>
  <si>
    <t>・新たな、あるいは高度な調査・解析・設計等の手法・技術に対応可能な能力を有していた。</t>
  </si>
  <si>
    <t>管理技術力</t>
  </si>
  <si>
    <t>工程管理能力</t>
  </si>
  <si>
    <t>品質管理能力</t>
  </si>
  <si>
    <t>実施手順、工程計画</t>
  </si>
  <si>
    <t>実施体制</t>
  </si>
  <si>
    <t>打合せ内容の理解、記録</t>
  </si>
  <si>
    <t>内部関係者への情報伝達</t>
  </si>
  <si>
    <t>工程管理</t>
  </si>
  <si>
    <t>・工程表には、設計図書に示された調査（業務）又は作業内容が漏れなく記載されていた。</t>
  </si>
  <si>
    <t>・立案された実施手順と工程計画は、整合が図られ、かつ作業（業務）内容に適合したものでった。</t>
  </si>
  <si>
    <t>・実施手順の設定、工程計画の立案にあたり、作業、（業務）を効率的あるいは円滑に遂行するための工夫がなされていた。</t>
  </si>
  <si>
    <t>・設計図書に基づき、管理技術者届けが提出された。</t>
  </si>
  <si>
    <t>・調査（業務）計画書に示された実施組織計画は、設計図書に定めた条件を満たした。注）</t>
  </si>
  <si>
    <t>・調査（業務）計画書に示された業務組織計画に基づく実施体制により、業務が遂行されていた。注）</t>
  </si>
  <si>
    <t>・作業（業務）を効率的あるいは円滑に遂行できるよう、臨機応変に必要な実施体制が確保されていた。</t>
  </si>
  <si>
    <t>・打合せごとに、打ち合わせ記録簿が作成された。</t>
  </si>
  <si>
    <t>・打合せ後、遅延無く打合せ記録簿が提出された。</t>
  </si>
  <si>
    <t>・打合せ記録簿は、打合せ結果を的確に反映していた。</t>
  </si>
  <si>
    <t>調整後の評定点⑥</t>
  </si>
  <si>
    <t>加重平均点の算出
⑨=⑦X⑧/満点</t>
  </si>
  <si>
    <t>重み
⑧</t>
  </si>
  <si>
    <t>・打合せ後の対応（追加資料送付、進行状況連絡等）は、打合せ結果の内容に沿ったものであった。</t>
  </si>
  <si>
    <t>・内部関係者への情報伝達が確認された。</t>
  </si>
  <si>
    <t>・内部関係者への情報伝達にミスがなかった。</t>
  </si>
  <si>
    <t>・内部関係者への情報伝達は迅速であった。</t>
  </si>
  <si>
    <t>・管理技術者は、業務遂行に係わるあらゆる状況を理解していた。</t>
  </si>
  <si>
    <t>・設計図書に定められた業務成果が、履行期間内に納品された。</t>
  </si>
  <si>
    <t>・打合せ時期は、ほぼ着手時に立案した打合せ計画どおりであった。</t>
  </si>
  <si>
    <t>・打合せ、連絡等により、発注者が作業（業務）の進捗状況をほぼ把握できる状態にあった。</t>
  </si>
  <si>
    <t>ミス防止の体制</t>
  </si>
  <si>
    <t>ミス防止の実施</t>
  </si>
  <si>
    <t>・成果品の確認体制が確立されていた。</t>
  </si>
  <si>
    <t>・成果品の確認担当者が配置されていた。</t>
  </si>
  <si>
    <t>・業務全体の理念確認、マクロチェック、技術審査等の業務レビューを実施する、作業（業務）担当者以外の技術者が配置されていた。</t>
  </si>
  <si>
    <t>・当該業務を行った事業所において、品質管理のためのシステム（例、ISO９００１）が構築されていた。</t>
  </si>
  <si>
    <t>・成果品の確認方法が確立されていた。</t>
  </si>
  <si>
    <t>具体的に成果品の確認方法が示された。</t>
  </si>
  <si>
    <t>・チェックリスト等の品質管理の記録により、照査が実施されたことを確認できた。</t>
  </si>
  <si>
    <t>・文書記録により、業務レビューが実施されたことを確認できた。</t>
  </si>
  <si>
    <r>
      <t xml:space="preserve">迅速性、弾力性、調整能力
</t>
    </r>
    <r>
      <rPr>
        <b/>
        <sz val="10"/>
        <rFont val="ＭＳ Ｐゴシック"/>
        <family val="3"/>
      </rPr>
      <t>［加点評価］</t>
    </r>
  </si>
  <si>
    <t>当初工程計画の変更（設計変更を前提とする）</t>
  </si>
  <si>
    <t>当初契約に無い作業（設計変更を前提とする）</t>
  </si>
  <si>
    <t>関連事業者間の調整</t>
  </si>
  <si>
    <t>地元住民との合意形成</t>
  </si>
  <si>
    <t>・打合せ結果によって生じた、当初工程計画からの変更要請に迅速に対応した。</t>
  </si>
  <si>
    <t>・その対応速度が特に優れていた。</t>
  </si>
  <si>
    <t>・打合せ結果によって生じた、当初契約にない作業に迅速に対応した。</t>
  </si>
  <si>
    <t>・その対応内容は、発注者からの要請を上回るものであった。</t>
  </si>
  <si>
    <t>・発注者からの指示に基づき、関連業者間の調整を迅速に行った。</t>
  </si>
  <si>
    <t>・調整の結果、期待される効果が得られた。</t>
  </si>
  <si>
    <t>・発注者からの指示に基づき、地元住民との合意形成に関与した。</t>
  </si>
  <si>
    <t>・合意形成に関与した結果、期待される効果が得られた。</t>
  </si>
  <si>
    <t>コミュニケーション力</t>
  </si>
  <si>
    <t>説明力、プレゼンテーション力、協調性</t>
  </si>
  <si>
    <t>理解しやすい説明、プレゼンテーション（資料）</t>
  </si>
  <si>
    <t>理解しやすい説明、プレゼンテーション（対応）</t>
  </si>
  <si>
    <t>説明を補う努力</t>
  </si>
  <si>
    <t>円滑な業務遂行への努力</t>
  </si>
  <si>
    <t>・日時・場所・参加者・目次・頁等が明記された資料となっていた。</t>
  </si>
  <si>
    <t>・図表等を用いることにより、理解しやすい資料となっていた。</t>
  </si>
  <si>
    <t>・資料の内容が簡潔明瞭であり、理解しやすい資料となっていた。</t>
  </si>
  <si>
    <t>・資料の要約が作成されており、容易に内容を捉えることができた。</t>
  </si>
  <si>
    <t>・打合せ開始時に打合せの趣旨・目的が説明された。</t>
  </si>
  <si>
    <t>・質問に対し的確な回答がなされた、又は即答できない場合には回答期限が提示された。</t>
  </si>
  <si>
    <t>・一般論と当該業務固有の議論が明確に区別されていた。</t>
  </si>
  <si>
    <t>・曖昧な表現がない、的確かつ論理的な説明により、内容が容易に理解できた。</t>
  </si>
  <si>
    <t>・説明の際に、相手の理解度を把握するよう努力されていた。</t>
  </si>
  <si>
    <t>・相手の理解度に応じ、説明のポイント等が工夫されていた。</t>
  </si>
  <si>
    <t>・説明当事者の説明が不十分の場合、他のメンバーにより補足説明がなされた。</t>
  </si>
  <si>
    <t>・説明を補足するための的確な資料が、周到に用意されていた。</t>
  </si>
  <si>
    <t>・作業（業務）の進捗状況が把握されていた。</t>
  </si>
  <si>
    <t>・発注者に対し、作業（業務）の進捗状況が定期的に連絡されていた。</t>
  </si>
  <si>
    <t>・当該作業（業務）に関連して必要な資料等が、期限内に遅滞無く提出された。</t>
  </si>
  <si>
    <t>・当該事業に関連する新たな情報を入手した際には、適宜、発注者に報告されていた。</t>
  </si>
  <si>
    <t>取組姿勢、社会性</t>
  </si>
  <si>
    <t>責任感、積極性、倫理観、ネットワーク</t>
  </si>
  <si>
    <t>責任感の強さ、積極性</t>
  </si>
  <si>
    <t>倫理観に基づく行動</t>
  </si>
  <si>
    <t>ネットワークの活用</t>
  </si>
  <si>
    <t>1.0</t>
  </si>
  <si>
    <t>0.8</t>
  </si>
  <si>
    <t>0.6</t>
  </si>
  <si>
    <t>0.4</t>
  </si>
  <si>
    <t>0.2</t>
  </si>
  <si>
    <t>②＋，－</t>
  </si>
  <si>
    <t>/20</t>
  </si>
  <si>
    <t>③</t>
  </si>
  <si>
    <t>/100</t>
  </si>
  <si>
    <t>評価項目チェック数
0⇒「0.2」、1⇒「0.4」
2⇒「0.6」、3⇒「0.8」
4⇒「1.0」</t>
  </si>
  <si>
    <t xml:space="preserve">評価項目チェック数
0⇒「0.6」、1⇒「0.8」
2⇒「1.0」
</t>
  </si>
  <si>
    <t>・管理技術者、照査技術者、担当技術者として、責任逃れの言動は無かった。</t>
  </si>
  <si>
    <t>・打合せにおいて不明な事項については、その場で説明を求めてきた。</t>
  </si>
  <si>
    <t>・作業（業務）の遂行に誤りが無いよう、必要に応じ協議事項・決定事項等が再確認されていた。</t>
  </si>
  <si>
    <t>・作業（業務）の遂行段階において不明な点が生じた場合、問い合わせや確認が迅速になされた。</t>
  </si>
  <si>
    <t>・利害関係者のある第三者からの無償の作業供与等は受けていなかった。</t>
  </si>
  <si>
    <t>・専門外または確信のない作業（業務）に従事することはなかった。</t>
  </si>
  <si>
    <t>・技術者の品位の保持に努め、強い責任感をもって作業（業務）を遂行していた。</t>
  </si>
  <si>
    <t>・専門技術の研鑽に励む姿勢が認められた。</t>
  </si>
  <si>
    <t>・発注者が貸与した資料を用いて、資料・成果品を取りまとめていた。</t>
  </si>
  <si>
    <t>・社内の関連業務情報などが、守秘義務に抵触しない範囲で活用されていた。</t>
  </si>
  <si>
    <t>・企業内のネットワーク等を用いて、地域広範あるいは全国的な情報等が収集・活用されていた。</t>
  </si>
  <si>
    <t>・企業内のネットワーク等を用いて、希少あるいは特殊な情報等が収集・活用されていた。</t>
  </si>
  <si>
    <t>プロセス評価</t>
  </si>
  <si>
    <t>結果評価</t>
  </si>
  <si>
    <t>成果品の品質</t>
  </si>
  <si>
    <t>目的の達成度</t>
  </si>
  <si>
    <t>的確なとりまとめ</t>
  </si>
  <si>
    <t>ミスの有無</t>
  </si>
  <si>
    <t>・設計図書に指示された項目が、漏れなく実施された。</t>
  </si>
  <si>
    <t>・作業（業務）遂行段階での指示事項が、漏れなく実施された。</t>
  </si>
  <si>
    <t>・成果は、作業（業務）目的に照らし満足できる内容のものであった。</t>
  </si>
  <si>
    <t>・厳しい工期、高度な技術レベル、多岐にわたる作業（業務）項目など、難易度の高い業務に対し必要な成果が得られた。</t>
  </si>
  <si>
    <t>・設計図書にある検討項目、作業（業務）の遂行段階での指示事項を、漏れなく取りまとめている。</t>
  </si>
  <si>
    <t>・理解しづらい文章表現等は、ほとんど認められない。</t>
  </si>
  <si>
    <t>・簡潔で理解しやすい表現になっており、記載方法に創意工夫がみられ読みやすい。</t>
  </si>
  <si>
    <t>・設計図書にある事項、作業（業務）の遂行段階での指示事項を関連づけ、重要な点が理解しやすく取りまとめられている。</t>
  </si>
  <si>
    <t>・誤字・脱字、表記・計算ミスがわずかに認められたが、簡易に修正できる軽微なものであった。</t>
  </si>
  <si>
    <t>1.0</t>
  </si>
  <si>
    <t>0.8</t>
  </si>
  <si>
    <t>0.6</t>
  </si>
  <si>
    <t>0.4</t>
  </si>
  <si>
    <t>0.2</t>
  </si>
  <si>
    <t>③＝①＋②</t>
  </si>
  <si>
    <t>①</t>
  </si>
  <si>
    <t>＝</t>
  </si>
  <si>
    <t>＝</t>
  </si>
  <si>
    <t>＝</t>
  </si>
  <si>
    <t>＝</t>
  </si>
  <si>
    <t>＝</t>
  </si>
  <si>
    <t>十分な技術力</t>
  </si>
  <si>
    <t>・採用された作業（業務）手法の技術的内容は、目的に適合していた。</t>
  </si>
  <si>
    <t>・作業（業務）目的に照らし必要な検討項目が不足無く設定され、検討項目間の整合も図られていた。</t>
  </si>
  <si>
    <t>・当初の検討項目の遂行や指示事項等への対応に必要な技術力を有していた。</t>
  </si>
  <si>
    <t>・作業（業務）の特性、現地条件、地域特性等の諸条件を考慮した上で、課題の解決が図られていた。</t>
  </si>
  <si>
    <r>
      <t xml:space="preserve">合計点③=①+②
</t>
    </r>
    <r>
      <rPr>
        <b/>
        <sz val="11"/>
        <color indexed="8"/>
        <rFont val="ＭＳ Ｐゴシック"/>
        <family val="3"/>
      </rPr>
      <t>※３</t>
    </r>
  </si>
  <si>
    <r>
      <t xml:space="preserve">業務内容等改善の提案
</t>
    </r>
    <r>
      <rPr>
        <b/>
        <sz val="11"/>
        <color indexed="8"/>
        <rFont val="ＭＳ Ｐゴシック"/>
        <family val="3"/>
      </rPr>
      <t>※１</t>
    </r>
  </si>
  <si>
    <r>
      <t xml:space="preserve">施工面の知識 </t>
    </r>
    <r>
      <rPr>
        <b/>
        <sz val="11"/>
        <color indexed="8"/>
        <rFont val="ＭＳ Ｐゴシック"/>
        <family val="3"/>
      </rPr>
      <t>※４</t>
    </r>
  </si>
  <si>
    <r>
      <t>コスト縮減の提案　</t>
    </r>
    <r>
      <rPr>
        <b/>
        <sz val="11"/>
        <color indexed="8"/>
        <rFont val="ＭＳ Ｐゴシック"/>
        <family val="3"/>
      </rPr>
      <t>※１</t>
    </r>
  </si>
  <si>
    <t>採点表①〔監督用〕</t>
  </si>
  <si>
    <t>集計表①</t>
  </si>
  <si>
    <t>＝</t>
  </si>
  <si>
    <t>施工に関する一般的な知識</t>
  </si>
  <si>
    <t>コスト把握能力</t>
  </si>
  <si>
    <t>・採用された作業（業務）手法等、従来技術を応用・統合化あるいは先進技術を活用するなど、難易度の高いものであった。</t>
  </si>
  <si>
    <t>完了検査員</t>
  </si>
  <si>
    <t>監督員</t>
  </si>
  <si>
    <t>係名</t>
  </si>
  <si>
    <t>課　　　　名</t>
  </si>
  <si>
    <t>当初</t>
  </si>
  <si>
    <t>最終</t>
  </si>
  <si>
    <t>～</t>
  </si>
  <si>
    <t>佐賀市栄町1番1号</t>
  </si>
  <si>
    <t>担当係長</t>
  </si>
  <si>
    <t>検査監</t>
  </si>
  <si>
    <t>副課長</t>
  </si>
  <si>
    <t>主幹</t>
  </si>
  <si>
    <t>監督員職名</t>
  </si>
  <si>
    <t>技術吏員</t>
  </si>
  <si>
    <t>事務吏員</t>
  </si>
  <si>
    <t>検査員職名</t>
  </si>
  <si>
    <t>～</t>
  </si>
  <si>
    <t>地質　一郎</t>
  </si>
  <si>
    <t>地質　二郎</t>
  </si>
  <si>
    <t>代表取締役　地質　太郎</t>
  </si>
  <si>
    <r>
      <t xml:space="preserve">担当
係長
②
</t>
    </r>
    <r>
      <rPr>
        <b/>
        <sz val="11"/>
        <color indexed="8"/>
        <rFont val="ＭＳ Ｐゴシック"/>
        <family val="3"/>
      </rPr>
      <t>※２</t>
    </r>
  </si>
  <si>
    <t>監督員及び担当係長</t>
  </si>
  <si>
    <t>（注）監督員評定点と担当係長評定点の合計は１００点を超えないものとする。</t>
  </si>
  <si>
    <t>監督員と担当係長の
合計評定点
③</t>
  </si>
  <si>
    <t>監督員と担当係長の
合計評定点
③</t>
  </si>
  <si>
    <t>共通項目①入力画面</t>
  </si>
  <si>
    <t>検査　太郎</t>
  </si>
  <si>
    <t>評定点
①</t>
  </si>
  <si>
    <t>重み
②</t>
  </si>
  <si>
    <t>③
=①×②</t>
  </si>
  <si>
    <t>④＝③の評定点の加重平均点＝③の合計÷②の合計</t>
  </si>
  <si>
    <t>⑤事故等による減点</t>
  </si>
  <si>
    <t>⑥瑕疵修補又は損害賠償による減点</t>
  </si>
  <si>
    <t>第</t>
  </si>
  <si>
    <t>号</t>
  </si>
  <si>
    <t>総合評価</t>
  </si>
  <si>
    <t>別表</t>
  </si>
  <si>
    <t>⑬総合評定点=⑩+⑪+⑫</t>
  </si>
  <si>
    <t>⑬総合評定点＝⑩＋⑪＋⑫</t>
  </si>
  <si>
    <t>⑦総合評定点＝④＋⑤＋⑥</t>
  </si>
  <si>
    <t>下水　太郎</t>
  </si>
  <si>
    <t>下水　次郎</t>
  </si>
  <si>
    <t>概略、予備、基本設計
の場合</t>
  </si>
  <si>
    <t>概略、予備、基本設計</t>
  </si>
  <si>
    <t>詳細、実施設計</t>
  </si>
  <si>
    <t>評定点集計表（１）地質調査・単純調査・測量業務</t>
  </si>
  <si>
    <t>①地質調査・単純調査・測量業務</t>
  </si>
  <si>
    <t>（１）地質調査・単純調査・測量業務　①〔監督員用〕</t>
  </si>
  <si>
    <t>概略、予備、基本設計</t>
  </si>
  <si>
    <t>詳細、実施設計</t>
  </si>
  <si>
    <t>詳細、実施設計の場合</t>
  </si>
  <si>
    <t>直接関与した場合（程度は問わない）についてのみ採点。但し採点可能範囲は±２０点</t>
  </si>
  <si>
    <t>①</t>
  </si>
  <si>
    <t>監    督    員</t>
  </si>
  <si>
    <t>-</t>
  </si>
  <si>
    <t>検  査  員</t>
  </si>
  <si>
    <t>検  査  員
評  定  点
⑤</t>
  </si>
  <si>
    <t>検    査    員</t>
  </si>
  <si>
    <t>評  価  項  目</t>
  </si>
  <si>
    <t>業    務    評    定</t>
  </si>
  <si>
    <t>監  督  員</t>
  </si>
  <si>
    <t>係        長</t>
  </si>
  <si>
    <t>評  定  点
⑦＝③×0.6＋⑤×0.4
又は
⑦＝③×1.0</t>
  </si>
  <si>
    <t>業　　務　　評　　定</t>
  </si>
  <si>
    <t>項目別評定表</t>
  </si>
  <si>
    <t>採点表①〔検査員用〕</t>
  </si>
  <si>
    <t>（１）地質調査・単純調査・測量業務　②〔検査員用〕</t>
  </si>
  <si>
    <t>公共下水道高木瀬地区地質調査委託</t>
  </si>
  <si>
    <t>・成果品の品質に大きな影響を及ぼすような、重大なミスは認められなかった。</t>
  </si>
  <si>
    <t>・修補が必要なミスは、認められなかった。</t>
  </si>
  <si>
    <t>・ミスは認められず、照査記録等も完備されていた。</t>
  </si>
  <si>
    <t>委託業務成績評定表</t>
  </si>
  <si>
    <t>・委託業務名</t>
  </si>
  <si>
    <t>・事業の早期実施に向けた一連の検討課題が提案された。</t>
  </si>
  <si>
    <t>考査項目</t>
  </si>
  <si>
    <t>A,B,C,D,E</t>
  </si>
  <si>
    <t>・契約締結後、速やかに業務着手がなされた。</t>
  </si>
  <si>
    <t>履行場所</t>
  </si>
  <si>
    <t>担当課立会人</t>
  </si>
  <si>
    <t>検査員</t>
  </si>
  <si>
    <t>様式第５号</t>
  </si>
  <si>
    <t>御中</t>
  </si>
  <si>
    <t>委託業務成績評定通知書</t>
  </si>
  <si>
    <t>　　　なお、評定の結果に疑問があるときは、この通知書を受け取った日から起算して１４日</t>
  </si>
  <si>
    <t>　　以内（この期間には休日を含み、末日が休日に当たるときはその次の休日でない日が末日</t>
  </si>
  <si>
    <t>記</t>
  </si>
  <si>
    <t>1.</t>
  </si>
  <si>
    <t>委託業務名</t>
  </si>
  <si>
    <t>2.</t>
  </si>
  <si>
    <t>2.</t>
  </si>
  <si>
    <t>委託期間</t>
  </si>
  <si>
    <t>から</t>
  </si>
  <si>
    <t>から</t>
  </si>
  <si>
    <t>まで</t>
  </si>
  <si>
    <t>まで</t>
  </si>
  <si>
    <t>3.</t>
  </si>
  <si>
    <t>3.</t>
  </si>
  <si>
    <t>4.</t>
  </si>
  <si>
    <t>評定の結果</t>
  </si>
  <si>
    <t>評定点</t>
  </si>
  <si>
    <t>（項目別評定点は別表のとおり）</t>
  </si>
  <si>
    <t>5.</t>
  </si>
  <si>
    <t>合否の判定</t>
  </si>
  <si>
    <t>合　格</t>
  </si>
  <si>
    <t>6.</t>
  </si>
  <si>
    <t>説明を求める書</t>
  </si>
  <si>
    <t>類の提出先及び</t>
  </si>
  <si>
    <t>問い合わせ先　</t>
  </si>
  <si>
    <t>※</t>
  </si>
  <si>
    <t>　業務完了後、瑕疵などが発生していることが判明した場合、評点の見直しが行われることがあります。</t>
  </si>
  <si>
    <t>4.</t>
  </si>
  <si>
    <t>委　託　業　務　検　査　結　果　報　告　書</t>
  </si>
  <si>
    <t>　</t>
  </si>
  <si>
    <t>　契約書，設計書，設計図書，その他の書類に基づき検査を行ったので，その結果に</t>
  </si>
  <si>
    <t>委　　託　　業　　務　　検　　査　　調　　書</t>
  </si>
  <si>
    <t>検査の種類</t>
  </si>
  <si>
    <t>完　了</t>
  </si>
  <si>
    <t>委託業務担当課</t>
  </si>
  <si>
    <t>委託業務場所</t>
  </si>
  <si>
    <t>受託者</t>
  </si>
  <si>
    <t>請負金額</t>
  </si>
  <si>
    <t>円</t>
  </si>
  <si>
    <t>今回請求金額</t>
  </si>
  <si>
    <t>監督員</t>
  </si>
  <si>
    <t>内線</t>
  </si>
  <si>
    <t>担当課立会人
(監督員を除く)</t>
  </si>
  <si>
    <t>　</t>
  </si>
  <si>
    <t>　</t>
  </si>
  <si>
    <t>受託者立会人</t>
  </si>
  <si>
    <t>検査日時</t>
  </si>
  <si>
    <t>係</t>
  </si>
  <si>
    <t>佐賀市高木瀬西４丁目　地内</t>
  </si>
  <si>
    <t>事業第一係長</t>
  </si>
  <si>
    <t>主幹</t>
  </si>
  <si>
    <t>事業第一係長</t>
  </si>
  <si>
    <t>様式第1-1号</t>
  </si>
  <si>
    <t>受託者</t>
  </si>
  <si>
    <t>検査完了日</t>
  </si>
  <si>
    <t>担当係長</t>
  </si>
  <si>
    <t>所　　見</t>
  </si>
  <si>
    <t>③×1.0</t>
  </si>
  <si>
    <t>③×0.6＋⑤×0.4</t>
  </si>
  <si>
    <t>③×1.0</t>
  </si>
  <si>
    <t>③×0.6＋⑤×0.4</t>
  </si>
  <si>
    <t>㈱○×エンジニアリング</t>
  </si>
  <si>
    <t>-</t>
  </si>
  <si>
    <t>副検査監</t>
  </si>
  <si>
    <t>・調査（業務）の一般的な特性が考慮されていた。</t>
  </si>
  <si>
    <t>・調査（業務）計画書の実施方法等に、業務内容を具体化する記述があった。</t>
  </si>
  <si>
    <t>・工程は調査（業務）計画書どおりであった。</t>
  </si>
  <si>
    <t>下水道工務課</t>
  </si>
  <si>
    <t>財務課</t>
  </si>
  <si>
    <t>　　　貴社が受注した業務について、佐賀市上下水道局調査・設計等委託業務成績評定要領に</t>
  </si>
  <si>
    <t>　　基づき評定を行いましたので、その結果を下記のとおり通知します。</t>
  </si>
  <si>
    <t>　　となります。）に、書面により、佐賀市上下水道事業管理者に対して説明を求めることが</t>
  </si>
  <si>
    <t>　　できます。疑問に対する説明は、書面により郵送します。</t>
  </si>
  <si>
    <t>〒849-8559　佐賀市若宮三丁目6番60号</t>
  </si>
  <si>
    <t>佐賀市上下水道局　財務課　</t>
  </si>
  <si>
    <t>TEL　0952-33-1331</t>
  </si>
  <si>
    <t>管理者</t>
  </si>
  <si>
    <t>副局長</t>
  </si>
  <si>
    <t>総務課長</t>
  </si>
  <si>
    <t>財務課長</t>
  </si>
  <si>
    <t>担当課長</t>
  </si>
  <si>
    <t>ついて佐賀市上下水道局調査･設計等委託業務検査実施規程11条第1項の規定により報</t>
  </si>
  <si>
    <t>告します。</t>
  </si>
  <si>
    <t>佐賀市上下水道事業管理者　　金　丸　正　之</t>
  </si>
  <si>
    <t>財務課長</t>
  </si>
  <si>
    <t>佐賀市上下水道事業管理者　　金丸　正之 様</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</si>
</sst>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②＋，－&quot;##&quot;/20&quot;"/>
    <numFmt numFmtId="178" formatCode="&quot;②＋，－&quot;\ \ ##&quot;/20&quot;"/>
    <numFmt numFmtId="179" formatCode="&quot;＝&quot;\ \ ##\ &quot;点&quot;"/>
    <numFmt numFmtId="180" formatCode="0_);[Red]\(0\)"/>
    <numFmt numFmtId="181" formatCode="0_ "/>
    <numFmt numFmtId="182" formatCode="&quot;(  &quot;\ \ \ 0%\ &quot;  )&quot;"/>
    <numFmt numFmtId="183" formatCode="&quot;( &quot;\ \ \ 0%\ &quot; )&quot;"/>
    <numFmt numFmtId="184" formatCode="&quot;( &quot;\ 0%\ &quot; )&quot;"/>
    <numFmt numFmtId="185" formatCode="&quot;/ &quot;0"/>
    <numFmt numFmtId="186" formatCode="&quot;/ &quot;@"/>
    <numFmt numFmtId="187" formatCode="&quot;( &quot;@&quot;%  )&quot;"/>
    <numFmt numFmtId="188" formatCode="&quot;( &quot;@\ \ &quot;%  )&quot;"/>
    <numFmt numFmtId="189" formatCode="&quot;( &quot;@\ \ &quot;%)&quot;"/>
    <numFmt numFmtId="190" formatCode="&quot;( &quot;\ @\ \ &quot;%)&quot;"/>
    <numFmt numFmtId="191" formatCode="&quot;⑦=&quot;@"/>
    <numFmt numFmtId="192" formatCode="&quot;⑦= &quot;@"/>
    <numFmt numFmtId="193" formatCode="&quot;( &quot;@\ &quot;%)&quot;"/>
    <numFmt numFmtId="194" formatCode="&quot;( &quot;#\ &quot;%)&quot;"/>
    <numFmt numFmtId="195" formatCode="&quot;( &quot;#0\ &quot;%)&quot;"/>
    <numFmt numFmtId="196" formatCode="&quot;( &quot;0&quot;%)&quot;"/>
    <numFmt numFmtId="197" formatCode="&quot;/ &quot;#"/>
    <numFmt numFmtId="198" formatCode="#,##0.0;[Red]\-#,##0.0"/>
    <numFmt numFmtId="199" formatCode="#,##0.0_ ;[Red]\-#,##0.0\ "/>
    <numFmt numFmtId="200" formatCode="&quot;( 業種：&quot;@\ &quot;)&quot;"/>
    <numFmt numFmtId="201" formatCode="0_ ;[Red]\-0\ "/>
    <numFmt numFmtId="202" formatCode="@&quot;長&quot;"/>
    <numFmt numFmtId="203" formatCode="&quot;/&quot;#"/>
    <numFmt numFmtId="204" formatCode="&quot;(&quot;#0&quot;%)&quot;"/>
    <numFmt numFmtId="205" formatCode="&quot;\&quot;#,##0_);[Red]\(&quot;\&quot;#,##0\)"/>
    <numFmt numFmtId="206" formatCode="00000000"/>
    <numFmt numFmtId="207" formatCode="&quot;第&quot;00000000&quot;号&quot;"/>
    <numFmt numFmtId="208" formatCode="&quot;佐市契検第&quot;###&quot;号&quot;"/>
    <numFmt numFmtId="209" formatCode="&quot;第&quot;##########&quot;号&quot;"/>
    <numFmt numFmtId="210" formatCode="&quot;第0&quot;0####&quot;号&quot;"/>
    <numFmt numFmtId="211" formatCode="&quot;第&quot;0####&quot;号&quot;"/>
    <numFmt numFmtId="212" formatCode="&quot;佐水財第&quot;###&quot;号&quot;"/>
  </numFmts>
  <fonts count="24">
    <font>
      <sz val="11"/>
      <name val="ＭＳ Ｐゴシック"/>
      <family val="3"/>
    </font>
    <font>
      <sz val="6"/>
      <name val="ＭＳ Ｐゴシック"/>
      <family val="3"/>
    </font>
    <font>
      <sz val="9"/>
      <name val="MS UI Gothic"/>
      <family val="3"/>
    </font>
    <font>
      <sz val="10"/>
      <name val="ＭＳ Ｐゴシック"/>
      <family val="3"/>
    </font>
    <font>
      <b/>
      <sz val="10"/>
      <name val="ＭＳ Ｐゴシック"/>
      <family val="3"/>
    </font>
    <font>
      <b/>
      <sz val="9"/>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1"/>
      <name val="ＭＳ Ｐ明朝"/>
      <family val="1"/>
    </font>
    <font>
      <b/>
      <sz val="14"/>
      <name val="ＭＳ Ｐ明朝"/>
      <family val="1"/>
    </font>
    <font>
      <b/>
      <sz val="12"/>
      <name val="ＭＳ Ｐ明朝"/>
      <family val="1"/>
    </font>
    <font>
      <sz val="12"/>
      <name val="ＭＳ Ｐゴシック"/>
      <family val="3"/>
    </font>
    <font>
      <b/>
      <sz val="11"/>
      <name val="ＭＳ Ｐ明朝"/>
      <family val="1"/>
    </font>
    <font>
      <sz val="11"/>
      <color indexed="12"/>
      <name val="ＭＳ Ｐゴシック"/>
      <family val="3"/>
    </font>
    <font>
      <b/>
      <sz val="14"/>
      <name val="ＭＳ Ｐゴシック"/>
      <family val="3"/>
    </font>
    <font>
      <sz val="14"/>
      <color indexed="8"/>
      <name val="ＭＳ Ｐゴシック"/>
      <family val="3"/>
    </font>
    <font>
      <sz val="14"/>
      <name val="ＭＳ Ｐゴシック"/>
      <family val="3"/>
    </font>
    <font>
      <b/>
      <u val="single"/>
      <sz val="11"/>
      <name val="ＭＳ Ｐ明朝"/>
      <family val="1"/>
    </font>
    <font>
      <sz val="11"/>
      <name val="ＭＳ 明朝"/>
      <family val="1"/>
    </font>
    <font>
      <sz val="11"/>
      <color indexed="10"/>
      <name val="ＭＳ 明朝"/>
      <family val="1"/>
    </font>
    <font>
      <sz val="9"/>
      <name val="ＭＳ 明朝"/>
      <family val="1"/>
    </font>
    <font>
      <sz val="10"/>
      <name val="ＭＳ 明朝"/>
      <family val="1"/>
    </font>
    <font>
      <sz val="12"/>
      <name val="ＭＳ 明朝"/>
      <family val="1"/>
    </font>
  </fonts>
  <fills count="11">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indexed="48"/>
        <bgColor indexed="64"/>
      </patternFill>
    </fill>
  </fills>
  <borders count="145">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hair"/>
    </border>
    <border>
      <left style="thin"/>
      <right style="thin"/>
      <top style="hair"/>
      <bottom style="thin"/>
    </border>
    <border>
      <left style="medium"/>
      <right style="thin"/>
      <top style="hair"/>
      <bottom style="hair"/>
    </border>
    <border>
      <left style="medium"/>
      <right style="thin"/>
      <top style="hair"/>
      <bottom style="thin"/>
    </border>
    <border>
      <left style="medium"/>
      <right style="thin"/>
      <top>
        <color indexed="63"/>
      </top>
      <bottom style="thin"/>
    </border>
    <border>
      <left>
        <color indexed="63"/>
      </left>
      <right style="thin"/>
      <top style="hair"/>
      <bottom style="hair"/>
    </border>
    <border>
      <left>
        <color indexed="63"/>
      </left>
      <right style="double"/>
      <top>
        <color indexed="63"/>
      </top>
      <bottom>
        <color indexed="63"/>
      </bottom>
    </border>
    <border>
      <left>
        <color indexed="63"/>
      </left>
      <right style="thin"/>
      <top style="hair"/>
      <bottom style="thin"/>
    </border>
    <border>
      <left>
        <color indexed="63"/>
      </left>
      <right style="thin"/>
      <top style="hair"/>
      <bottom>
        <color indexed="63"/>
      </bottom>
    </border>
    <border>
      <left style="medium"/>
      <right style="thin"/>
      <top style="thin"/>
      <bottom style="medium"/>
    </border>
    <border>
      <left style="medium"/>
      <right style="thin"/>
      <top style="medium"/>
      <bottom style="hair"/>
    </border>
    <border>
      <left style="thin"/>
      <right style="thin"/>
      <top style="medium"/>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medium"/>
      <bottom>
        <color indexed="63"/>
      </bottom>
    </border>
    <border>
      <left style="medium"/>
      <right style="thin"/>
      <top style="thin"/>
      <bottom>
        <color indexed="63"/>
      </bottom>
    </border>
    <border>
      <left>
        <color indexed="63"/>
      </left>
      <right style="thin"/>
      <top style="medium"/>
      <bottom style="hair"/>
    </border>
    <border>
      <left>
        <color indexed="63"/>
      </left>
      <right style="double"/>
      <top style="thin"/>
      <bottom style="medium"/>
    </border>
    <border>
      <left style="thin"/>
      <right style="double"/>
      <top style="thin"/>
      <bottom style="medium"/>
    </border>
    <border>
      <left style="double"/>
      <right style="medium"/>
      <top style="thin"/>
      <bottom style="medium"/>
    </border>
    <border>
      <left>
        <color indexed="63"/>
      </left>
      <right style="thin"/>
      <top style="thin"/>
      <bottom>
        <color indexed="63"/>
      </bottom>
    </border>
    <border>
      <left>
        <color indexed="63"/>
      </left>
      <right style="double"/>
      <top style="thin"/>
      <bottom>
        <color indexed="63"/>
      </bottom>
    </border>
    <border>
      <left style="double"/>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color indexed="12"/>
      </bottom>
    </border>
    <border>
      <left style="medium"/>
      <right>
        <color indexed="63"/>
      </right>
      <top style="medium"/>
      <bottom style="hair"/>
    </border>
    <border>
      <left style="medium"/>
      <right>
        <color indexed="63"/>
      </right>
      <top style="hair"/>
      <bottom style="hair"/>
    </border>
    <border>
      <left>
        <color indexed="63"/>
      </left>
      <right style="medium"/>
      <top>
        <color indexed="63"/>
      </top>
      <bottom>
        <color indexed="63"/>
      </bottom>
    </border>
    <border>
      <left style="medium"/>
      <right>
        <color indexed="63"/>
      </right>
      <top style="hair"/>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style="hair"/>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color indexed="12"/>
      </bottom>
    </border>
    <border>
      <left>
        <color indexed="63"/>
      </left>
      <right>
        <color indexed="63"/>
      </right>
      <top style="medium">
        <color indexed="12"/>
      </top>
      <bottom>
        <color indexed="63"/>
      </bottom>
    </border>
    <border>
      <left style="medium">
        <color indexed="12"/>
      </left>
      <right>
        <color indexed="63"/>
      </right>
      <top style="medium">
        <color indexed="12"/>
      </top>
      <bottom>
        <color indexed="63"/>
      </bottom>
    </border>
    <border>
      <left style="medium">
        <color indexed="12"/>
      </left>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color indexed="63"/>
      </top>
      <bottom style="thin"/>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style="medium">
        <color indexed="12"/>
      </top>
      <bottom>
        <color indexed="63"/>
      </bottom>
    </border>
    <border>
      <left style="medium">
        <color indexed="12"/>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medium">
        <color indexed="12"/>
      </bottom>
    </border>
    <border>
      <left>
        <color indexed="63"/>
      </left>
      <right style="medium">
        <color indexed="12"/>
      </right>
      <top style="thin"/>
      <bottom style="thin"/>
    </border>
    <border>
      <left style="thin"/>
      <right style="thin"/>
      <top>
        <color indexed="63"/>
      </top>
      <bottom>
        <color indexed="63"/>
      </bottom>
    </border>
    <border>
      <left style="thin"/>
      <right style="thin"/>
      <top style="thin"/>
      <bottom>
        <color indexed="63"/>
      </bottom>
    </border>
    <border>
      <left style="medium">
        <color indexed="12"/>
      </left>
      <right style="thin"/>
      <top style="medium">
        <color indexed="12"/>
      </top>
      <bottom style="medium">
        <color indexed="12"/>
      </bottom>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left style="thin"/>
      <right>
        <color indexed="63"/>
      </right>
      <top style="medium">
        <color indexed="12"/>
      </top>
      <bottom>
        <color indexed="63"/>
      </bottom>
    </border>
    <border>
      <left>
        <color indexed="63"/>
      </left>
      <right style="thin"/>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color indexed="63"/>
      </bottom>
    </border>
    <border>
      <left>
        <color indexed="63"/>
      </left>
      <right style="thin"/>
      <top style="medium">
        <color indexed="12"/>
      </top>
      <bottom style="medium">
        <color indexed="12"/>
      </bottom>
    </border>
    <border>
      <left>
        <color indexed="63"/>
      </left>
      <right style="medium">
        <color indexed="12"/>
      </right>
      <top>
        <color indexed="63"/>
      </top>
      <bottom style="medium">
        <color indexed="12"/>
      </bottom>
    </border>
    <border>
      <left style="medium">
        <color indexed="12"/>
      </left>
      <right>
        <color indexed="63"/>
      </right>
      <top>
        <color indexed="63"/>
      </top>
      <bottom style="thin"/>
    </border>
    <border>
      <left>
        <color indexed="63"/>
      </left>
      <right style="medium">
        <color indexed="12"/>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style="medium"/>
      <top>
        <color indexed="63"/>
      </top>
      <bottom style="thin"/>
    </border>
    <border>
      <left style="medium"/>
      <right style="medium"/>
      <top style="thin"/>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medium"/>
      <right>
        <color indexed="63"/>
      </right>
      <top>
        <color indexed="63"/>
      </top>
      <bottom style="hair"/>
    </border>
    <border>
      <left style="thin"/>
      <right style="double"/>
      <top style="medium"/>
      <bottom style="thin"/>
    </border>
    <border>
      <left style="thin"/>
      <right style="double"/>
      <top style="thin"/>
      <bottom style="thin"/>
    </border>
    <border>
      <left style="double"/>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double"/>
      <right style="medium"/>
      <top>
        <color indexed="63"/>
      </top>
      <bottom style="thin"/>
    </border>
    <border>
      <left style="double"/>
      <right>
        <color indexed="63"/>
      </right>
      <top style="hair"/>
      <bottom style="hair"/>
    </border>
    <border>
      <left style="double"/>
      <right>
        <color indexed="63"/>
      </right>
      <top>
        <color indexed="63"/>
      </top>
      <bottom style="hair"/>
    </border>
    <border>
      <left>
        <color indexed="63"/>
      </left>
      <right style="thin"/>
      <top>
        <color indexed="63"/>
      </top>
      <bottom style="hair"/>
    </border>
    <border>
      <left style="medium"/>
      <right style="double"/>
      <top style="medium"/>
      <bottom style="medium"/>
    </border>
    <border>
      <left style="double"/>
      <right style="medium"/>
      <top style="medium"/>
      <bottom style="medium"/>
    </border>
    <border>
      <left>
        <color indexed="63"/>
      </left>
      <right>
        <color indexed="63"/>
      </right>
      <top style="medium"/>
      <bottom style="medium"/>
    </border>
    <border>
      <left style="thin"/>
      <right style="medium"/>
      <top style="thin"/>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2">
    <xf numFmtId="0" fontId="0" fillId="0" borderId="0" xfId="0" applyAlignment="1">
      <alignment/>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3" xfId="0" applyFont="1" applyBorder="1" applyAlignment="1" applyProtection="1" quotePrefix="1">
      <alignment horizontal="center" vertical="center"/>
      <protection/>
    </xf>
    <xf numFmtId="0" fontId="3" fillId="0" borderId="1" xfId="0" applyFont="1" applyBorder="1" applyAlignment="1" applyProtection="1">
      <alignment horizontal="left" vertical="center" wrapText="1"/>
      <protection/>
    </xf>
    <xf numFmtId="0" fontId="3" fillId="3" borderId="2"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wrapText="1"/>
      <protection/>
    </xf>
    <xf numFmtId="0" fontId="3" fillId="0" borderId="4" xfId="0" applyFont="1" applyBorder="1" applyAlignment="1" applyProtection="1">
      <alignment horizontal="right" vertical="center"/>
      <protection/>
    </xf>
    <xf numFmtId="0" fontId="3" fillId="0" borderId="5" xfId="0" applyNumberFormat="1" applyFont="1" applyBorder="1" applyAlignment="1" applyProtection="1">
      <alignment horizontal="center" vertical="center" wrapText="1"/>
      <protection/>
    </xf>
    <xf numFmtId="179" fontId="3" fillId="0" borderId="6" xfId="0" applyNumberFormat="1" applyFont="1" applyBorder="1" applyAlignment="1" applyProtection="1">
      <alignment horizontal="left" vertical="center" wrapText="1"/>
      <protection/>
    </xf>
    <xf numFmtId="0" fontId="4" fillId="3" borderId="2" xfId="0" applyFont="1" applyFill="1" applyBorder="1" applyAlignment="1" applyProtection="1">
      <alignment horizontal="center" vertical="center"/>
      <protection/>
    </xf>
    <xf numFmtId="0" fontId="3" fillId="3" borderId="2" xfId="0" applyFont="1" applyFill="1" applyBorder="1" applyAlignment="1" applyProtection="1">
      <alignment horizontal="center" vertical="center"/>
      <protection/>
    </xf>
    <xf numFmtId="0" fontId="3" fillId="3" borderId="2" xfId="0" applyFont="1" applyFill="1" applyBorder="1" applyAlignment="1" applyProtection="1">
      <alignment horizontal="left" vertical="center" wrapText="1"/>
      <protection/>
    </xf>
    <xf numFmtId="0" fontId="3" fillId="3" borderId="4" xfId="0" applyNumberFormat="1" applyFont="1" applyFill="1" applyBorder="1" applyAlignment="1" applyProtection="1">
      <alignment horizontal="center" vertical="center" wrapText="1"/>
      <protection/>
    </xf>
    <xf numFmtId="178" fontId="3" fillId="3" borderId="7" xfId="0" applyNumberFormat="1"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wrapText="1"/>
      <protection/>
    </xf>
    <xf numFmtId="0" fontId="3" fillId="3" borderId="5" xfId="0" applyFont="1" applyFill="1" applyBorder="1" applyAlignment="1" applyProtection="1">
      <alignment horizontal="center" vertical="center" wrapText="1"/>
      <protection/>
    </xf>
    <xf numFmtId="0" fontId="3" fillId="3" borderId="6" xfId="0" applyFont="1" applyFill="1" applyBorder="1" applyAlignment="1" applyProtection="1" quotePrefix="1">
      <alignment horizontal="center" vertical="center" wrapText="1"/>
      <protection/>
    </xf>
    <xf numFmtId="0" fontId="3" fillId="2" borderId="2" xfId="0" applyFont="1" applyFill="1" applyBorder="1" applyAlignment="1" applyProtection="1">
      <alignment horizontal="center" vertical="center"/>
      <protection/>
    </xf>
    <xf numFmtId="181" fontId="3" fillId="2" borderId="5" xfId="0" applyNumberFormat="1" applyFont="1" applyFill="1" applyBorder="1" applyAlignment="1" applyProtection="1">
      <alignment horizontal="center" vertical="center" wrapText="1"/>
      <protection locked="0"/>
    </xf>
    <xf numFmtId="181" fontId="3" fillId="0" borderId="5" xfId="0" applyNumberFormat="1" applyFont="1" applyBorder="1" applyAlignment="1" applyProtection="1">
      <alignment horizontal="center" vertical="center" wrapText="1"/>
      <protection/>
    </xf>
    <xf numFmtId="0" fontId="3" fillId="4" borderId="2" xfId="0" applyFont="1" applyFill="1" applyBorder="1" applyAlignment="1" applyProtection="1">
      <alignment horizontal="center" vertical="center" wrapText="1"/>
      <protection/>
    </xf>
    <xf numFmtId="0" fontId="3" fillId="5" borderId="3" xfId="0" applyFont="1" applyFill="1" applyBorder="1" applyAlignment="1" applyProtection="1">
      <alignment horizontal="center" vertical="center" wrapText="1"/>
      <protection/>
    </xf>
    <xf numFmtId="0" fontId="4" fillId="5" borderId="3" xfId="0" applyFont="1" applyFill="1" applyBorder="1" applyAlignment="1" applyProtection="1">
      <alignment horizontal="center" vertical="center"/>
      <protection/>
    </xf>
    <xf numFmtId="0" fontId="3" fillId="5" borderId="3" xfId="0" applyFont="1" applyFill="1" applyBorder="1" applyAlignment="1" applyProtection="1">
      <alignment horizontal="center" vertical="center"/>
      <protection/>
    </xf>
    <xf numFmtId="0" fontId="3" fillId="5" borderId="3" xfId="0" applyFont="1" applyFill="1" applyBorder="1" applyAlignment="1" applyProtection="1">
      <alignment horizontal="left" vertical="center" wrapText="1"/>
      <protection/>
    </xf>
    <xf numFmtId="0" fontId="3" fillId="5" borderId="8" xfId="0" applyNumberFormat="1" applyFont="1" applyFill="1" applyBorder="1" applyAlignment="1" applyProtection="1">
      <alignment horizontal="center" vertical="center" wrapText="1"/>
      <protection/>
    </xf>
    <xf numFmtId="178" fontId="3" fillId="5" borderId="9" xfId="0" applyNumberFormat="1"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 fillId="5" borderId="11" xfId="0" applyFont="1" applyFill="1" applyBorder="1" applyAlignment="1" applyProtection="1" quotePrefix="1">
      <alignment horizontal="center" vertical="center" wrapText="1"/>
      <protection/>
    </xf>
    <xf numFmtId="0" fontId="3" fillId="6" borderId="2" xfId="0" applyFont="1" applyFill="1" applyBorder="1" applyAlignment="1" applyProtection="1">
      <alignment horizontal="center" vertical="center" wrapText="1"/>
      <protection/>
    </xf>
    <xf numFmtId="0" fontId="4" fillId="6" borderId="2" xfId="0" applyFont="1" applyFill="1" applyBorder="1" applyAlignment="1" applyProtection="1">
      <alignment horizontal="center" vertical="center"/>
      <protection/>
    </xf>
    <xf numFmtId="0" fontId="3" fillId="6" borderId="2" xfId="0" applyFont="1" applyFill="1" applyBorder="1" applyAlignment="1" applyProtection="1">
      <alignment horizontal="center" vertical="center"/>
      <protection/>
    </xf>
    <xf numFmtId="0" fontId="3" fillId="6" borderId="2" xfId="0" applyFont="1" applyFill="1" applyBorder="1" applyAlignment="1" applyProtection="1">
      <alignment horizontal="left" vertical="center" wrapText="1"/>
      <protection/>
    </xf>
    <xf numFmtId="0" fontId="3" fillId="6" borderId="4" xfId="0" applyNumberFormat="1" applyFont="1" applyFill="1" applyBorder="1" applyAlignment="1" applyProtection="1">
      <alignment horizontal="center" vertical="center" wrapText="1"/>
      <protection/>
    </xf>
    <xf numFmtId="178" fontId="3" fillId="6" borderId="7" xfId="0" applyNumberFormat="1" applyFont="1" applyFill="1" applyBorder="1" applyAlignment="1" applyProtection="1">
      <alignment horizontal="center" vertical="center" wrapText="1"/>
      <protection/>
    </xf>
    <xf numFmtId="0" fontId="3" fillId="6" borderId="4" xfId="0" applyFont="1" applyFill="1" applyBorder="1" applyAlignment="1" applyProtection="1">
      <alignment horizontal="center" vertical="center" wrapText="1"/>
      <protection/>
    </xf>
    <xf numFmtId="0" fontId="3" fillId="6" borderId="5" xfId="0" applyFont="1" applyFill="1" applyBorder="1" applyAlignment="1" applyProtection="1">
      <alignment horizontal="center" vertical="center" wrapText="1"/>
      <protection/>
    </xf>
    <xf numFmtId="0" fontId="3" fillId="6" borderId="6" xfId="0" applyFont="1" applyFill="1" applyBorder="1" applyAlignment="1" applyProtection="1" quotePrefix="1">
      <alignment horizontal="center" vertical="center" wrapText="1"/>
      <protection/>
    </xf>
    <xf numFmtId="0" fontId="3" fillId="7" borderId="3" xfId="0" applyFont="1" applyFill="1" applyBorder="1" applyAlignment="1" applyProtection="1">
      <alignment horizontal="center" vertical="center" wrapText="1"/>
      <protection/>
    </xf>
    <xf numFmtId="0" fontId="4" fillId="7" borderId="3" xfId="0" applyFont="1" applyFill="1" applyBorder="1" applyAlignment="1" applyProtection="1">
      <alignment horizontal="center" vertical="center"/>
      <protection/>
    </xf>
    <xf numFmtId="0" fontId="3" fillId="7" borderId="3" xfId="0" applyFont="1" applyFill="1" applyBorder="1" applyAlignment="1" applyProtection="1">
      <alignment horizontal="center" vertical="center"/>
      <protection/>
    </xf>
    <xf numFmtId="0" fontId="3" fillId="7" borderId="3" xfId="0" applyFont="1" applyFill="1" applyBorder="1" applyAlignment="1" applyProtection="1">
      <alignment horizontal="left" vertical="center" wrapText="1"/>
      <protection/>
    </xf>
    <xf numFmtId="0" fontId="3" fillId="7" borderId="8" xfId="0" applyNumberFormat="1" applyFont="1" applyFill="1" applyBorder="1" applyAlignment="1" applyProtection="1">
      <alignment horizontal="center" vertical="center" wrapText="1"/>
      <protection/>
    </xf>
    <xf numFmtId="178" fontId="3" fillId="7" borderId="9" xfId="0" applyNumberFormat="1" applyFont="1" applyFill="1" applyBorder="1" applyAlignment="1" applyProtection="1">
      <alignment horizontal="center" vertical="center" wrapText="1"/>
      <protection/>
    </xf>
    <xf numFmtId="0" fontId="3" fillId="7" borderId="8" xfId="0" applyFont="1" applyFill="1" applyBorder="1" applyAlignment="1" applyProtection="1">
      <alignment horizontal="center" vertical="center" wrapText="1"/>
      <protection/>
    </xf>
    <xf numFmtId="181" fontId="3" fillId="7" borderId="10" xfId="0" applyNumberFormat="1" applyFont="1" applyFill="1" applyBorder="1" applyAlignment="1" applyProtection="1">
      <alignment horizontal="center" vertical="center" wrapText="1"/>
      <protection/>
    </xf>
    <xf numFmtId="0" fontId="3" fillId="7" borderId="11" xfId="0" applyFont="1" applyFill="1" applyBorder="1" applyAlignment="1" applyProtection="1" quotePrefix="1">
      <alignment horizontal="center" vertical="center" wrapText="1"/>
      <protection/>
    </xf>
    <xf numFmtId="0" fontId="3" fillId="8" borderId="2" xfId="0" applyFont="1" applyFill="1" applyBorder="1" applyAlignment="1" applyProtection="1">
      <alignment horizontal="center" vertical="center" wrapText="1"/>
      <protection/>
    </xf>
    <xf numFmtId="0" fontId="4" fillId="8" borderId="2" xfId="0" applyFont="1" applyFill="1" applyBorder="1" applyAlignment="1" applyProtection="1">
      <alignment horizontal="center" vertical="center"/>
      <protection/>
    </xf>
    <xf numFmtId="0" fontId="3" fillId="8" borderId="2" xfId="0" applyFont="1" applyFill="1" applyBorder="1" applyAlignment="1" applyProtection="1">
      <alignment horizontal="center" vertical="center"/>
      <protection/>
    </xf>
    <xf numFmtId="0" fontId="3" fillId="8" borderId="2" xfId="0" applyFont="1" applyFill="1" applyBorder="1" applyAlignment="1" applyProtection="1">
      <alignment horizontal="left" vertical="center" wrapText="1"/>
      <protection/>
    </xf>
    <xf numFmtId="0" fontId="3" fillId="8" borderId="4" xfId="0" applyNumberFormat="1" applyFont="1" applyFill="1" applyBorder="1" applyAlignment="1" applyProtection="1">
      <alignment horizontal="center" vertical="center" wrapText="1"/>
      <protection/>
    </xf>
    <xf numFmtId="178" fontId="3" fillId="8" borderId="7" xfId="0" applyNumberFormat="1" applyFont="1" applyFill="1" applyBorder="1" applyAlignment="1" applyProtection="1">
      <alignment horizontal="center" vertical="center" wrapText="1"/>
      <protection/>
    </xf>
    <xf numFmtId="0" fontId="3" fillId="8" borderId="4" xfId="0" applyFont="1" applyFill="1" applyBorder="1" applyAlignment="1" applyProtection="1">
      <alignment horizontal="center" vertical="center" wrapText="1"/>
      <protection/>
    </xf>
    <xf numFmtId="0" fontId="3" fillId="8" borderId="5" xfId="0" applyFont="1" applyFill="1" applyBorder="1" applyAlignment="1" applyProtection="1">
      <alignment horizontal="center" vertical="center" wrapText="1"/>
      <protection/>
    </xf>
    <xf numFmtId="0" fontId="3" fillId="8" borderId="6" xfId="0" applyFont="1" applyFill="1" applyBorder="1" applyAlignment="1" applyProtection="1" quotePrefix="1">
      <alignment horizontal="center" vertical="center" wrapText="1"/>
      <protection/>
    </xf>
    <xf numFmtId="0" fontId="4" fillId="4" borderId="2" xfId="0" applyFont="1" applyFill="1" applyBorder="1" applyAlignment="1" applyProtection="1">
      <alignment horizontal="center" vertical="center"/>
      <protection/>
    </xf>
    <xf numFmtId="0" fontId="3" fillId="4" borderId="2" xfId="0" applyFont="1" applyFill="1" applyBorder="1" applyAlignment="1" applyProtection="1">
      <alignment horizontal="center" vertical="center"/>
      <protection/>
    </xf>
    <xf numFmtId="0" fontId="3" fillId="4" borderId="2" xfId="0" applyFont="1" applyFill="1" applyBorder="1" applyAlignment="1" applyProtection="1">
      <alignment horizontal="left" vertical="center" wrapText="1"/>
      <protection/>
    </xf>
    <xf numFmtId="0" fontId="3" fillId="4" borderId="4" xfId="0" applyNumberFormat="1" applyFont="1" applyFill="1" applyBorder="1" applyAlignment="1" applyProtection="1">
      <alignment horizontal="center" vertical="center" wrapText="1"/>
      <protection/>
    </xf>
    <xf numFmtId="178" fontId="3" fillId="4" borderId="7" xfId="0" applyNumberFormat="1" applyFont="1" applyFill="1" applyBorder="1" applyAlignment="1" applyProtection="1">
      <alignment horizontal="center" vertical="center" wrapText="1"/>
      <protection/>
    </xf>
    <xf numFmtId="0" fontId="3" fillId="4" borderId="4" xfId="0" applyFont="1" applyFill="1" applyBorder="1" applyAlignment="1" applyProtection="1">
      <alignment horizontal="center" vertical="center" wrapText="1"/>
      <protection/>
    </xf>
    <xf numFmtId="0" fontId="3" fillId="4" borderId="5" xfId="0" applyFont="1" applyFill="1" applyBorder="1" applyAlignment="1" applyProtection="1">
      <alignment horizontal="center" vertical="center" wrapText="1"/>
      <protection/>
    </xf>
    <xf numFmtId="0" fontId="3" fillId="4" borderId="6" xfId="0" applyFont="1" applyFill="1" applyBorder="1" applyAlignment="1" applyProtection="1" quotePrefix="1">
      <alignment horizontal="center" vertical="center" wrapText="1"/>
      <protection/>
    </xf>
    <xf numFmtId="181" fontId="3" fillId="2" borderId="10" xfId="0" applyNumberFormat="1"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xf>
    <xf numFmtId="0" fontId="4" fillId="9" borderId="3" xfId="0" applyFont="1" applyFill="1" applyBorder="1" applyAlignment="1" applyProtection="1">
      <alignment horizontal="center" vertical="center"/>
      <protection/>
    </xf>
    <xf numFmtId="0" fontId="3" fillId="9" borderId="3" xfId="0" applyFont="1" applyFill="1" applyBorder="1" applyAlignment="1" applyProtection="1">
      <alignment horizontal="center" vertical="center"/>
      <protection/>
    </xf>
    <xf numFmtId="0" fontId="3" fillId="9" borderId="3" xfId="0" applyFont="1" applyFill="1" applyBorder="1" applyAlignment="1" applyProtection="1">
      <alignment horizontal="left" vertical="center" wrapText="1"/>
      <protection/>
    </xf>
    <xf numFmtId="0" fontId="3" fillId="9" borderId="8" xfId="0" applyNumberFormat="1" applyFont="1" applyFill="1" applyBorder="1" applyAlignment="1" applyProtection="1">
      <alignment horizontal="center" vertical="center" wrapText="1"/>
      <protection/>
    </xf>
    <xf numFmtId="178" fontId="3" fillId="9" borderId="9" xfId="0" applyNumberFormat="1"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quotePrefix="1">
      <alignment horizontal="center" vertical="center" wrapText="1"/>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0" xfId="0" applyFont="1" applyAlignment="1">
      <alignment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38" fontId="6" fillId="0" borderId="0" xfId="16" applyFont="1" applyBorder="1" applyAlignment="1">
      <alignment vertical="center" wrapText="1"/>
    </xf>
    <xf numFmtId="38" fontId="6" fillId="0" borderId="0" xfId="16"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3" fillId="7" borderId="0" xfId="0" applyFont="1" applyFill="1" applyAlignment="1" applyProtection="1">
      <alignment horizontal="center" vertical="center"/>
      <protection/>
    </xf>
    <xf numFmtId="0" fontId="9" fillId="7" borderId="0" xfId="0" applyFont="1" applyFill="1" applyAlignment="1">
      <alignment vertical="center" wrapText="1"/>
    </xf>
    <xf numFmtId="0" fontId="3" fillId="7" borderId="0" xfId="0" applyFont="1" applyFill="1" applyAlignment="1" applyProtection="1">
      <alignment horizontal="center" vertical="center"/>
      <protection locked="0"/>
    </xf>
    <xf numFmtId="0" fontId="9" fillId="7" borderId="0" xfId="0" applyFont="1" applyFill="1" applyBorder="1" applyAlignment="1" applyProtection="1">
      <alignment vertical="center" wrapText="1"/>
      <protection/>
    </xf>
    <xf numFmtId="0" fontId="3" fillId="2" borderId="1"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Alignment="1" applyProtection="1">
      <alignment vertical="center" wrapText="1"/>
      <protection/>
    </xf>
    <xf numFmtId="0" fontId="9"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6" fillId="7" borderId="0" xfId="0" applyFont="1" applyFill="1" applyAlignment="1">
      <alignment vertical="center" wrapText="1"/>
    </xf>
    <xf numFmtId="0" fontId="6" fillId="7" borderId="0" xfId="0" applyFont="1" applyFill="1" applyAlignment="1">
      <alignment horizontal="center" vertical="center" wrapText="1"/>
    </xf>
    <xf numFmtId="0" fontId="6" fillId="0" borderId="17" xfId="0" applyFont="1" applyFill="1" applyBorder="1" applyAlignment="1">
      <alignment vertical="center" wrapText="1"/>
    </xf>
    <xf numFmtId="0" fontId="6" fillId="9"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7" xfId="0" applyFont="1" applyBorder="1" applyAlignment="1">
      <alignment horizontal="center" vertical="center" wrapText="1"/>
    </xf>
    <xf numFmtId="0" fontId="6" fillId="9" borderId="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27" xfId="0" applyFont="1" applyFill="1" applyBorder="1" applyAlignment="1">
      <alignment horizontal="center" vertical="center" wrapText="1"/>
    </xf>
    <xf numFmtId="204" fontId="6" fillId="0" borderId="28" xfId="16" applyNumberFormat="1" applyFont="1" applyFill="1" applyBorder="1" applyAlignment="1">
      <alignment horizontal="center" vertical="center" wrapText="1"/>
    </xf>
    <xf numFmtId="204" fontId="6" fillId="0" borderId="29" xfId="16" applyNumberFormat="1"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38" fontId="6" fillId="0" borderId="33" xfId="16" applyFont="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Fill="1" applyBorder="1" applyAlignment="1">
      <alignment vertical="center" wrapText="1"/>
    </xf>
    <xf numFmtId="0" fontId="15" fillId="7" borderId="0" xfId="0" applyFont="1" applyFill="1" applyAlignment="1" applyProtection="1">
      <alignment horizontal="center" vertical="center"/>
      <protection/>
    </xf>
    <xf numFmtId="0" fontId="15" fillId="0" borderId="0" xfId="0" applyFont="1" applyAlignment="1" applyProtection="1">
      <alignment horizontal="center"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right" vertical="center"/>
      <protection/>
    </xf>
    <xf numFmtId="0" fontId="3" fillId="10" borderId="3" xfId="0" applyFont="1" applyFill="1" applyBorder="1" applyAlignment="1" applyProtection="1">
      <alignment horizontal="center" vertical="center" wrapText="1"/>
      <protection/>
    </xf>
    <xf numFmtId="0" fontId="4" fillId="10" borderId="3" xfId="0" applyFont="1" applyFill="1" applyBorder="1" applyAlignment="1" applyProtection="1">
      <alignment horizontal="center" vertical="center"/>
      <protection/>
    </xf>
    <xf numFmtId="0" fontId="3" fillId="10" borderId="3" xfId="0" applyFont="1" applyFill="1" applyBorder="1" applyAlignment="1" applyProtection="1">
      <alignment horizontal="center" vertical="center"/>
      <protection/>
    </xf>
    <xf numFmtId="0" fontId="3" fillId="10" borderId="3" xfId="0" applyFont="1" applyFill="1" applyBorder="1" applyAlignment="1" applyProtection="1">
      <alignment horizontal="left" vertical="center" wrapText="1"/>
      <protection/>
    </xf>
    <xf numFmtId="0" fontId="3" fillId="10" borderId="8" xfId="0" applyNumberFormat="1" applyFont="1" applyFill="1" applyBorder="1" applyAlignment="1" applyProtection="1">
      <alignment horizontal="center" vertical="center" wrapText="1"/>
      <protection/>
    </xf>
    <xf numFmtId="178" fontId="3" fillId="10" borderId="9" xfId="0" applyNumberFormat="1" applyFont="1" applyFill="1" applyBorder="1" applyAlignment="1" applyProtection="1">
      <alignment horizontal="center" vertical="center" wrapText="1"/>
      <protection/>
    </xf>
    <xf numFmtId="0" fontId="3" fillId="10" borderId="8"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11" xfId="0" applyFont="1" applyFill="1" applyBorder="1" applyAlignment="1" applyProtection="1" quotePrefix="1">
      <alignment horizontal="center" vertical="center" wrapText="1"/>
      <protection/>
    </xf>
    <xf numFmtId="0" fontId="6" fillId="7" borderId="3" xfId="0" applyFont="1" applyFill="1" applyBorder="1" applyAlignment="1">
      <alignment horizontal="right" vertical="center" wrapText="1"/>
    </xf>
    <xf numFmtId="0" fontId="6" fillId="7" borderId="9" xfId="0" applyFont="1" applyFill="1" applyBorder="1" applyAlignment="1">
      <alignment horizontal="center" vertical="center" wrapText="1"/>
    </xf>
    <xf numFmtId="0" fontId="6" fillId="7" borderId="9" xfId="0" applyFont="1" applyFill="1" applyBorder="1" applyAlignment="1">
      <alignment horizontal="right" vertical="center" wrapText="1"/>
    </xf>
    <xf numFmtId="0" fontId="6" fillId="7" borderId="36" xfId="0" applyFont="1" applyFill="1" applyBorder="1" applyAlignment="1">
      <alignment horizontal="right" vertical="center" wrapText="1"/>
    </xf>
    <xf numFmtId="0" fontId="6" fillId="7" borderId="3" xfId="0" applyFont="1" applyFill="1" applyBorder="1" applyAlignment="1">
      <alignment horizontal="center" vertical="center" wrapText="1"/>
    </xf>
    <xf numFmtId="0" fontId="6" fillId="7" borderId="37" xfId="0" applyFont="1" applyFill="1" applyBorder="1" applyAlignment="1">
      <alignment horizontal="right" vertical="center" wrapText="1"/>
    </xf>
    <xf numFmtId="0" fontId="6" fillId="7" borderId="38" xfId="0" applyNumberFormat="1" applyFont="1" applyFill="1" applyBorder="1" applyAlignment="1">
      <alignment vertical="center" wrapText="1"/>
    </xf>
    <xf numFmtId="0" fontId="6" fillId="7" borderId="9" xfId="0" applyNumberFormat="1" applyFont="1" applyFill="1" applyBorder="1" applyAlignment="1">
      <alignment vertical="center" wrapText="1"/>
    </xf>
    <xf numFmtId="0" fontId="6" fillId="7" borderId="36" xfId="0" applyNumberFormat="1" applyFont="1" applyFill="1" applyBorder="1" applyAlignment="1">
      <alignment vertical="center" wrapText="1"/>
    </xf>
    <xf numFmtId="0" fontId="6" fillId="7" borderId="39" xfId="0" applyFont="1" applyFill="1" applyBorder="1" applyAlignment="1">
      <alignment horizontal="right" vertical="center" wrapText="1"/>
    </xf>
    <xf numFmtId="0" fontId="6" fillId="7" borderId="39" xfId="0" applyFont="1" applyFill="1" applyBorder="1" applyAlignment="1">
      <alignment horizontal="center" vertical="center" wrapText="1"/>
    </xf>
    <xf numFmtId="0" fontId="6" fillId="7" borderId="40" xfId="0" applyFont="1" applyFill="1" applyBorder="1" applyAlignment="1">
      <alignment horizontal="right" vertical="center" wrapText="1"/>
    </xf>
    <xf numFmtId="0" fontId="6" fillId="7" borderId="41" xfId="0" applyNumberFormat="1" applyFont="1" applyFill="1" applyBorder="1" applyAlignment="1">
      <alignment vertical="center" wrapText="1"/>
    </xf>
    <xf numFmtId="0" fontId="9" fillId="0" borderId="4" xfId="0" applyFont="1" applyBorder="1" applyAlignment="1">
      <alignment horizontal="center" vertical="center" wrapText="1"/>
    </xf>
    <xf numFmtId="0" fontId="9" fillId="7" borderId="4" xfId="0" applyNumberFormat="1" applyFont="1" applyFill="1" applyBorder="1" applyAlignment="1">
      <alignment horizontal="center" vertical="center" shrinkToFit="1"/>
    </xf>
    <xf numFmtId="0" fontId="9" fillId="7" borderId="5" xfId="0" applyNumberFormat="1" applyFont="1" applyFill="1" applyBorder="1" applyAlignment="1">
      <alignment horizontal="center" vertical="center" shrinkToFit="1"/>
    </xf>
    <xf numFmtId="0" fontId="9" fillId="7" borderId="0" xfId="0" applyFont="1" applyFill="1" applyBorder="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Fill="1" applyAlignment="1">
      <alignment vertical="center" shrinkToFit="1"/>
    </xf>
    <xf numFmtId="0" fontId="11" fillId="7" borderId="2" xfId="0" applyFont="1" applyFill="1" applyBorder="1" applyAlignment="1">
      <alignment horizontal="center" vertical="center" shrinkToFit="1"/>
    </xf>
    <xf numFmtId="0" fontId="9" fillId="7" borderId="5" xfId="0" applyFont="1" applyFill="1" applyBorder="1" applyAlignment="1">
      <alignment vertical="center" shrinkToFit="1"/>
    </xf>
    <xf numFmtId="0" fontId="9" fillId="7" borderId="42" xfId="0" applyFont="1" applyFill="1" applyBorder="1" applyAlignment="1">
      <alignment vertical="center" shrinkToFit="1"/>
    </xf>
    <xf numFmtId="0" fontId="9" fillId="0" borderId="0"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2" xfId="0" applyFont="1" applyBorder="1" applyAlignment="1">
      <alignment horizontal="center" vertical="center" shrinkToFit="1"/>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58" fontId="9" fillId="0" borderId="0" xfId="0" applyNumberFormat="1" applyFont="1" applyBorder="1" applyAlignment="1">
      <alignment horizontal="right" vertical="center" shrinkToFit="1"/>
    </xf>
    <xf numFmtId="58" fontId="9" fillId="0" borderId="0" xfId="0" applyNumberFormat="1" applyFont="1" applyBorder="1" applyAlignment="1">
      <alignment horizontal="left" vertical="center" shrinkToFit="1"/>
    </xf>
    <xf numFmtId="0" fontId="9" fillId="7" borderId="4" xfId="0" applyFont="1" applyFill="1" applyBorder="1" applyAlignment="1">
      <alignment horizontal="distributed" vertical="center" shrinkToFit="1"/>
    </xf>
    <xf numFmtId="0" fontId="9" fillId="7" borderId="2" xfId="0" applyFont="1" applyFill="1" applyBorder="1" applyAlignment="1">
      <alignment horizontal="distributed" vertical="center" shrinkToFit="1"/>
    </xf>
    <xf numFmtId="0" fontId="9" fillId="7" borderId="43" xfId="0" applyFont="1" applyFill="1" applyBorder="1" applyAlignment="1">
      <alignment horizontal="center" vertical="center" shrinkToFit="1"/>
    </xf>
    <xf numFmtId="0" fontId="9" fillId="7" borderId="44" xfId="0" applyFont="1" applyFill="1" applyBorder="1" applyAlignment="1">
      <alignment horizontal="center" vertical="center" shrinkToFit="1"/>
    </xf>
    <xf numFmtId="0" fontId="9" fillId="7" borderId="4" xfId="0" applyFont="1" applyFill="1" applyBorder="1" applyAlignment="1">
      <alignment horizontal="right" vertical="center" shrinkToFit="1"/>
    </xf>
    <xf numFmtId="0" fontId="9" fillId="0" borderId="0" xfId="0" applyFont="1" applyBorder="1" applyAlignment="1">
      <alignment vertical="center" shrinkToFit="1"/>
    </xf>
    <xf numFmtId="0" fontId="9" fillId="7" borderId="2" xfId="0" applyFont="1" applyFill="1" applyBorder="1" applyAlignment="1">
      <alignment vertical="center" shrinkToFit="1"/>
    </xf>
    <xf numFmtId="0" fontId="9" fillId="7" borderId="42" xfId="0" applyFont="1" applyFill="1" applyBorder="1" applyAlignment="1">
      <alignment horizontal="center" vertical="center" shrinkToFit="1"/>
    </xf>
    <xf numFmtId="0" fontId="9" fillId="7" borderId="0" xfId="0" applyFont="1" applyFill="1" applyBorder="1" applyAlignment="1">
      <alignment horizontal="left" vertical="center" shrinkToFit="1"/>
    </xf>
    <xf numFmtId="38" fontId="9" fillId="0" borderId="0" xfId="16" applyFont="1" applyBorder="1" applyAlignment="1">
      <alignment horizontal="center" vertical="center" shrinkToFit="1"/>
    </xf>
    <xf numFmtId="38" fontId="9" fillId="0" borderId="0" xfId="16" applyFont="1" applyBorder="1" applyAlignment="1">
      <alignment horizontal="left" vertical="center" shrinkToFit="1"/>
    </xf>
    <xf numFmtId="0" fontId="9" fillId="7" borderId="2"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9" fillId="7" borderId="39" xfId="0" applyFont="1" applyFill="1" applyBorder="1" applyAlignment="1">
      <alignment vertical="center" shrinkToFit="1"/>
    </xf>
    <xf numFmtId="0" fontId="9" fillId="0" borderId="0" xfId="0" applyFont="1" applyBorder="1" applyAlignment="1">
      <alignment horizontal="center" vertical="center" shrinkToFit="1"/>
    </xf>
    <xf numFmtId="0" fontId="9" fillId="7" borderId="45" xfId="0" applyFont="1" applyFill="1" applyBorder="1" applyAlignment="1">
      <alignment vertical="center" shrinkToFit="1"/>
    </xf>
    <xf numFmtId="0" fontId="9" fillId="7" borderId="0" xfId="0" applyFont="1" applyFill="1" applyBorder="1" applyAlignment="1">
      <alignment vertical="center" shrinkToFit="1"/>
    </xf>
    <xf numFmtId="0" fontId="9" fillId="7" borderId="46" xfId="0" applyFont="1" applyFill="1" applyBorder="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lignment horizontal="left" vertical="center" shrinkToFit="1"/>
    </xf>
    <xf numFmtId="0" fontId="9" fillId="7" borderId="2" xfId="0" applyNumberFormat="1" applyFont="1" applyFill="1" applyBorder="1" applyAlignment="1">
      <alignment horizontal="center" vertical="center" shrinkToFit="1"/>
    </xf>
    <xf numFmtId="0" fontId="9" fillId="7" borderId="7" xfId="0" applyFont="1" applyFill="1" applyBorder="1" applyAlignment="1">
      <alignment horizontal="center" vertical="center" shrinkToFit="1"/>
    </xf>
    <xf numFmtId="0" fontId="9" fillId="7" borderId="39" xfId="0" applyFont="1" applyFill="1" applyBorder="1" applyAlignment="1">
      <alignment horizontal="center" vertical="center" shrinkToFit="1"/>
    </xf>
    <xf numFmtId="0" fontId="9" fillId="0" borderId="2" xfId="0" applyFont="1" applyBorder="1" applyAlignment="1">
      <alignment vertical="center" shrinkToFit="1"/>
    </xf>
    <xf numFmtId="0" fontId="9" fillId="0" borderId="0"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4" xfId="0" applyNumberFormat="1" applyFont="1" applyBorder="1" applyAlignment="1">
      <alignment horizontal="left" vertical="center" shrinkToFit="1"/>
    </xf>
    <xf numFmtId="0" fontId="9" fillId="0" borderId="45" xfId="0" applyNumberFormat="1" applyFont="1" applyBorder="1" applyAlignment="1">
      <alignment horizontal="left" vertical="center" shrinkToFit="1"/>
    </xf>
    <xf numFmtId="0" fontId="9" fillId="0" borderId="2" xfId="0" applyNumberFormat="1" applyFont="1" applyBorder="1" applyAlignment="1">
      <alignment horizontal="left" vertical="center" shrinkToFit="1"/>
    </xf>
    <xf numFmtId="0" fontId="9" fillId="0" borderId="0" xfId="0" applyNumberFormat="1" applyFont="1" applyBorder="1" applyAlignment="1">
      <alignment horizontal="left" vertical="center" shrinkToFit="1"/>
    </xf>
    <xf numFmtId="0" fontId="9" fillId="7" borderId="2" xfId="0" applyFont="1" applyFill="1" applyBorder="1" applyAlignment="1">
      <alignment horizontal="center" vertical="center" wrapText="1" shrinkToFit="1"/>
    </xf>
    <xf numFmtId="0" fontId="9" fillId="0" borderId="42" xfId="0" applyNumberFormat="1" applyFont="1" applyBorder="1" applyAlignment="1">
      <alignment horizontal="left" vertical="center" shrinkToFit="1"/>
    </xf>
    <xf numFmtId="0" fontId="9" fillId="0" borderId="43" xfId="0" applyFont="1" applyBorder="1" applyAlignment="1">
      <alignment horizontal="left" vertical="center" shrinkToFit="1"/>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Border="1" applyAlignment="1">
      <alignment vertical="center" wrapText="1"/>
    </xf>
    <xf numFmtId="0" fontId="9" fillId="0" borderId="43" xfId="0" applyFont="1" applyBorder="1" applyAlignment="1">
      <alignment horizontal="left" vertical="center" wrapText="1"/>
    </xf>
    <xf numFmtId="0" fontId="9" fillId="0" borderId="43" xfId="0" applyFont="1" applyBorder="1" applyAlignment="1">
      <alignment vertical="center" wrapText="1"/>
    </xf>
    <xf numFmtId="0" fontId="9" fillId="7" borderId="43" xfId="0" applyFont="1" applyFill="1" applyBorder="1" applyAlignment="1" applyProtection="1">
      <alignment vertical="center" wrapText="1"/>
      <protection/>
    </xf>
    <xf numFmtId="0" fontId="9" fillId="0" borderId="43" xfId="0" applyFont="1" applyFill="1" applyBorder="1" applyAlignment="1" applyProtection="1">
      <alignment vertical="center" wrapText="1"/>
      <protection/>
    </xf>
    <xf numFmtId="0" fontId="9" fillId="0" borderId="43" xfId="0" applyFont="1" applyBorder="1" applyAlignment="1" applyProtection="1">
      <alignment vertical="center" wrapText="1"/>
      <protection/>
    </xf>
    <xf numFmtId="0" fontId="9" fillId="0" borderId="43" xfId="0" applyFont="1" applyBorder="1" applyAlignment="1" applyProtection="1">
      <alignment horizontal="left" vertical="center" wrapText="1"/>
      <protection/>
    </xf>
    <xf numFmtId="0" fontId="9" fillId="0" borderId="43" xfId="0" applyFont="1" applyBorder="1" applyAlignment="1" applyProtection="1">
      <alignment horizontal="center" vertical="center" wrapText="1"/>
      <protection/>
    </xf>
    <xf numFmtId="0" fontId="9" fillId="7" borderId="5" xfId="0" applyFont="1" applyFill="1" applyBorder="1" applyAlignment="1">
      <alignment vertical="center" wrapText="1"/>
    </xf>
    <xf numFmtId="0" fontId="9" fillId="0" borderId="5" xfId="0" applyFont="1" applyFill="1" applyBorder="1" applyAlignment="1">
      <alignment vertical="center" wrapText="1"/>
    </xf>
    <xf numFmtId="0" fontId="9" fillId="0" borderId="43" xfId="0" applyFont="1" applyFill="1" applyBorder="1" applyAlignment="1">
      <alignment vertical="center" wrapText="1"/>
    </xf>
    <xf numFmtId="0" fontId="9" fillId="0" borderId="43" xfId="0" applyFont="1" applyBorder="1" applyAlignment="1">
      <alignment horizontal="center" vertical="center" wrapText="1"/>
    </xf>
    <xf numFmtId="0" fontId="9" fillId="7" borderId="43" xfId="0" applyFont="1" applyFill="1" applyBorder="1" applyAlignment="1">
      <alignment vertical="center" wrapText="1"/>
    </xf>
    <xf numFmtId="0" fontId="9" fillId="0" borderId="2" xfId="0" applyFont="1" applyBorder="1" applyAlignment="1">
      <alignment vertical="center" wrapText="1"/>
    </xf>
    <xf numFmtId="0" fontId="9" fillId="7" borderId="47" xfId="0" applyFont="1" applyFill="1" applyBorder="1" applyAlignment="1">
      <alignment horizontal="left" vertical="center" shrinkToFi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203" fontId="6" fillId="0" borderId="50" xfId="16" applyNumberFormat="1" applyFont="1" applyFill="1" applyBorder="1" applyAlignment="1">
      <alignment horizontal="left" vertical="center" wrapText="1"/>
    </xf>
    <xf numFmtId="0" fontId="6" fillId="0" borderId="51" xfId="0" applyFont="1" applyBorder="1" applyAlignment="1">
      <alignment horizontal="center" vertical="center" wrapText="1"/>
    </xf>
    <xf numFmtId="0" fontId="6" fillId="0" borderId="5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198" fontId="6" fillId="0" borderId="33" xfId="16" applyNumberFormat="1" applyFont="1" applyBorder="1" applyAlignment="1">
      <alignment horizontal="center" vertical="center" wrapText="1"/>
    </xf>
    <xf numFmtId="0" fontId="3" fillId="0" borderId="56"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4" borderId="57" xfId="0" applyFont="1" applyFill="1" applyBorder="1" applyAlignment="1" applyProtection="1">
      <alignment horizontal="left" vertical="center" wrapText="1"/>
      <protection/>
    </xf>
    <xf numFmtId="0" fontId="3" fillId="9" borderId="58" xfId="0" applyFont="1" applyFill="1" applyBorder="1" applyAlignment="1" applyProtection="1">
      <alignment horizontal="left" vertical="center" wrapText="1"/>
      <protection/>
    </xf>
    <xf numFmtId="0" fontId="0" fillId="0" borderId="1" xfId="0"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vertical="center"/>
    </xf>
    <xf numFmtId="0" fontId="0" fillId="0" borderId="2" xfId="0" applyBorder="1" applyAlignment="1">
      <alignment vertical="center"/>
    </xf>
    <xf numFmtId="0" fontId="0" fillId="0" borderId="57" xfId="0" applyBorder="1" applyAlignment="1">
      <alignment vertical="center"/>
    </xf>
    <xf numFmtId="0" fontId="0" fillId="0" borderId="4" xfId="0" applyBorder="1" applyAlignment="1">
      <alignment vertical="center"/>
    </xf>
    <xf numFmtId="0" fontId="9" fillId="0" borderId="59" xfId="0" applyFont="1" applyFill="1" applyBorder="1" applyAlignment="1">
      <alignment horizontal="center" vertical="center" wrapText="1" shrinkToFit="1"/>
    </xf>
    <xf numFmtId="198" fontId="0" fillId="0" borderId="2" xfId="0" applyNumberFormat="1" applyBorder="1" applyAlignment="1">
      <alignment vertical="center"/>
    </xf>
    <xf numFmtId="0" fontId="9" fillId="7" borderId="60" xfId="0" applyFont="1" applyFill="1" applyBorder="1" applyAlignment="1" applyProtection="1">
      <alignment horizontal="right" vertical="center" shrinkToFit="1"/>
      <protection locked="0"/>
    </xf>
    <xf numFmtId="0" fontId="9" fillId="7" borderId="0" xfId="0" applyFont="1" applyFill="1" applyBorder="1" applyAlignment="1" applyProtection="1">
      <alignment vertical="center" shrinkToFit="1"/>
      <protection locked="0"/>
    </xf>
    <xf numFmtId="0" fontId="9" fillId="0" borderId="59" xfId="0" applyFont="1" applyBorder="1" applyAlignment="1">
      <alignment horizontal="distributed" vertical="center" wrapText="1"/>
    </xf>
    <xf numFmtId="0" fontId="9" fillId="0" borderId="6" xfId="0" applyFont="1" applyBorder="1" applyAlignment="1">
      <alignment horizontal="center" vertical="center" wrapText="1"/>
    </xf>
    <xf numFmtId="0" fontId="9" fillId="0" borderId="59" xfId="0" applyFont="1" applyBorder="1" applyAlignment="1">
      <alignment horizontal="center" vertical="center" wrapText="1"/>
    </xf>
    <xf numFmtId="207" fontId="18" fillId="0" borderId="0" xfId="0" applyNumberFormat="1" applyFont="1" applyAlignment="1">
      <alignment horizontal="center" vertical="center" shrinkToFit="1"/>
    </xf>
    <xf numFmtId="38" fontId="6" fillId="0" borderId="61" xfId="16" applyFont="1" applyBorder="1" applyAlignment="1">
      <alignment vertical="center" wrapText="1"/>
    </xf>
    <xf numFmtId="38" fontId="6" fillId="0" borderId="0" xfId="16" applyFont="1" applyBorder="1" applyAlignment="1">
      <alignment horizontal="center" vertical="center" wrapText="1"/>
    </xf>
    <xf numFmtId="0" fontId="6" fillId="7"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7" borderId="0" xfId="0" applyFill="1" applyAlignment="1">
      <alignment vertical="center"/>
    </xf>
    <xf numFmtId="38" fontId="6" fillId="0" borderId="62" xfId="16" applyFont="1" applyBorder="1" applyAlignment="1">
      <alignment horizontal="center" vertical="center" wrapText="1"/>
    </xf>
    <xf numFmtId="0" fontId="6" fillId="7" borderId="63" xfId="16" applyNumberFormat="1"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57" xfId="0" applyFont="1" applyFill="1" applyBorder="1" applyAlignment="1">
      <alignment horizontal="center" vertical="center"/>
    </xf>
    <xf numFmtId="0" fontId="15" fillId="0" borderId="0" xfId="0" applyFont="1" applyAlignment="1" applyProtection="1">
      <alignment horizontal="left"/>
      <protection/>
    </xf>
    <xf numFmtId="0" fontId="12" fillId="0" borderId="0" xfId="0" applyFont="1" applyAlignment="1" applyProtection="1">
      <alignment horizontal="right"/>
      <protection/>
    </xf>
    <xf numFmtId="0" fontId="15" fillId="7" borderId="0" xfId="0" applyFont="1" applyFill="1" applyAlignment="1" applyProtection="1">
      <alignment horizontal="center"/>
      <protection/>
    </xf>
    <xf numFmtId="0" fontId="15" fillId="0" borderId="0" xfId="0" applyFont="1" applyAlignment="1" applyProtection="1">
      <alignment horizontal="center"/>
      <protection/>
    </xf>
    <xf numFmtId="0" fontId="15" fillId="7" borderId="0" xfId="0" applyFont="1" applyFill="1" applyAlignment="1" applyProtection="1">
      <alignment horizontal="left"/>
      <protection/>
    </xf>
    <xf numFmtId="0" fontId="8" fillId="0" borderId="0" xfId="0" applyFont="1" applyBorder="1" applyAlignment="1">
      <alignment/>
    </xf>
    <xf numFmtId="0" fontId="8" fillId="0" borderId="0" xfId="0" applyFont="1" applyBorder="1" applyAlignment="1">
      <alignment wrapText="1"/>
    </xf>
    <xf numFmtId="0" fontId="8" fillId="0" borderId="61" xfId="0" applyFont="1" applyBorder="1" applyAlignment="1">
      <alignment wrapText="1"/>
    </xf>
    <xf numFmtId="0" fontId="16" fillId="0" borderId="31" xfId="0" applyFont="1" applyBorder="1" applyAlignment="1">
      <alignment horizontal="right"/>
    </xf>
    <xf numFmtId="0" fontId="6" fillId="7" borderId="0" xfId="0" applyFont="1" applyFill="1" applyBorder="1" applyAlignment="1">
      <alignment wrapText="1"/>
    </xf>
    <xf numFmtId="0" fontId="6" fillId="0" borderId="0" xfId="0" applyFont="1" applyBorder="1" applyAlignment="1">
      <alignment wrapText="1"/>
    </xf>
    <xf numFmtId="0" fontId="9" fillId="0" borderId="42" xfId="0" applyFont="1" applyBorder="1" applyAlignment="1">
      <alignment horizontal="center" vertical="center" wrapText="1"/>
    </xf>
    <xf numFmtId="0" fontId="10" fillId="7" borderId="4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42" xfId="0" applyFont="1" applyBorder="1" applyAlignment="1">
      <alignment vertical="center" wrapText="1"/>
    </xf>
    <xf numFmtId="0" fontId="9" fillId="0" borderId="42" xfId="0" applyFont="1" applyBorder="1" applyAlignment="1">
      <alignment horizontal="left" vertical="center" wrapText="1"/>
    </xf>
    <xf numFmtId="198" fontId="0" fillId="0" borderId="4" xfId="0" applyNumberFormat="1" applyBorder="1" applyAlignment="1">
      <alignment vertical="center"/>
    </xf>
    <xf numFmtId="0" fontId="9" fillId="7" borderId="64" xfId="0" applyFont="1" applyFill="1" applyBorder="1" applyAlignment="1" applyProtection="1">
      <alignment vertical="center"/>
      <protection locked="0"/>
    </xf>
    <xf numFmtId="0" fontId="9" fillId="7" borderId="45" xfId="0" applyFont="1" applyFill="1" applyBorder="1" applyAlignment="1">
      <alignment horizontal="center" vertical="center" shrinkToFit="1"/>
    </xf>
    <xf numFmtId="0" fontId="9" fillId="7" borderId="60" xfId="0" applyFont="1" applyFill="1" applyBorder="1" applyAlignment="1">
      <alignment horizontal="right" vertical="center" shrinkToFit="1"/>
    </xf>
    <xf numFmtId="0" fontId="9" fillId="7" borderId="43" xfId="0" applyFont="1" applyFill="1" applyBorder="1" applyAlignment="1">
      <alignment horizontal="distributed" vertical="center" shrinkToFit="1"/>
    </xf>
    <xf numFmtId="6" fontId="9" fillId="7" borderId="65" xfId="16" applyNumberFormat="1" applyFont="1" applyFill="1" applyBorder="1" applyAlignment="1" applyProtection="1">
      <alignment horizontal="center" vertical="center" shrinkToFit="1"/>
      <protection locked="0"/>
    </xf>
    <xf numFmtId="6" fontId="9" fillId="7" borderId="66" xfId="16" applyNumberFormat="1" applyFont="1" applyFill="1" applyBorder="1" applyAlignment="1" applyProtection="1">
      <alignment horizontal="center" vertical="center" shrinkToFit="1"/>
      <protection locked="0"/>
    </xf>
    <xf numFmtId="0" fontId="9" fillId="7" borderId="67" xfId="0" applyFont="1" applyFill="1" applyBorder="1" applyAlignment="1" applyProtection="1">
      <alignment horizontal="center" vertical="center" shrinkToFit="1"/>
      <protection locked="0"/>
    </xf>
    <xf numFmtId="49" fontId="0" fillId="0" borderId="0" xfId="0" applyNumberFormat="1" applyAlignment="1">
      <alignment vertical="center"/>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xf>
    <xf numFmtId="0" fontId="0" fillId="0" borderId="2" xfId="0" applyBorder="1" applyAlignment="1">
      <alignment/>
    </xf>
    <xf numFmtId="49" fontId="19" fillId="0" borderId="0" xfId="0" applyNumberFormat="1"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49" fontId="19" fillId="0" borderId="0" xfId="0" applyNumberFormat="1" applyFont="1" applyAlignment="1">
      <alignment horizontal="center" vertical="center"/>
    </xf>
    <xf numFmtId="0" fontId="19" fillId="0" borderId="0" xfId="0" applyFont="1" applyAlignment="1">
      <alignment horizontal="center" vertical="center"/>
    </xf>
    <xf numFmtId="49" fontId="19" fillId="0" borderId="0" xfId="0" applyNumberFormat="1" applyFont="1" applyAlignment="1">
      <alignment horizontal="left" vertical="center"/>
    </xf>
    <xf numFmtId="49" fontId="19" fillId="0" borderId="0" xfId="0" applyNumberFormat="1" applyFont="1" applyAlignment="1">
      <alignment horizontal="right" vertical="center"/>
    </xf>
    <xf numFmtId="0" fontId="19" fillId="0" borderId="0" xfId="0" applyFont="1" applyAlignment="1">
      <alignment horizontal="distributed" vertical="center"/>
    </xf>
    <xf numFmtId="58" fontId="19" fillId="0" borderId="0" xfId="0" applyNumberFormat="1" applyFont="1" applyAlignment="1">
      <alignment horizontal="distributed" vertical="center"/>
    </xf>
    <xf numFmtId="0" fontId="19" fillId="0" borderId="0" xfId="0" applyFont="1" applyAlignment="1">
      <alignment horizontal="distributed" vertical="distributed"/>
    </xf>
    <xf numFmtId="38" fontId="19" fillId="0" borderId="0" xfId="0" applyNumberFormat="1" applyFon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22" fillId="0" borderId="0" xfId="0" applyFont="1" applyAlignment="1" applyProtection="1">
      <alignment/>
      <protection locked="0"/>
    </xf>
    <xf numFmtId="0" fontId="2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58" fontId="22" fillId="0" borderId="0" xfId="0" applyNumberFormat="1" applyFont="1" applyAlignment="1" applyProtection="1">
      <alignment horizontal="distributed"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protection/>
    </xf>
    <xf numFmtId="0" fontId="22" fillId="0" borderId="0" xfId="0" applyFont="1" applyAlignment="1" applyProtection="1">
      <alignment horizontal="center"/>
      <protection/>
    </xf>
    <xf numFmtId="0" fontId="22" fillId="0" borderId="0" xfId="0" applyFont="1" applyBorder="1" applyAlignment="1" applyProtection="1">
      <alignment horizontal="center" vertical="center"/>
      <protection/>
    </xf>
    <xf numFmtId="0" fontId="22" fillId="0" borderId="0" xfId="0" applyFont="1" applyAlignment="1" applyProtection="1">
      <alignment/>
      <protection locked="0"/>
    </xf>
    <xf numFmtId="0" fontId="22" fillId="0" borderId="4" xfId="0" applyFont="1" applyBorder="1" applyAlignment="1" applyProtection="1">
      <alignment horizontal="left" vertical="center"/>
      <protection/>
    </xf>
    <xf numFmtId="0" fontId="19" fillId="0" borderId="5" xfId="0" applyFont="1" applyBorder="1" applyAlignment="1" applyProtection="1">
      <alignment horizontal="center" vertical="center"/>
      <protection/>
    </xf>
    <xf numFmtId="0" fontId="22" fillId="0" borderId="5" xfId="0" applyFont="1" applyBorder="1" applyAlignment="1" applyProtection="1">
      <alignment horizontal="left" vertical="center"/>
      <protection/>
    </xf>
    <xf numFmtId="0" fontId="22" fillId="0" borderId="6" xfId="0" applyFont="1" applyBorder="1" applyAlignment="1" applyProtection="1">
      <alignment horizontal="left" vertical="center"/>
      <protection/>
    </xf>
    <xf numFmtId="0" fontId="22" fillId="0" borderId="4" xfId="0" applyFont="1" applyBorder="1" applyAlignment="1" applyProtection="1">
      <alignment horizontal="right" vertical="center"/>
      <protection/>
    </xf>
    <xf numFmtId="0" fontId="19" fillId="0" borderId="5" xfId="0" applyFont="1" applyBorder="1" applyAlignment="1" applyProtection="1">
      <alignment horizontal="left" vertical="center"/>
      <protection/>
    </xf>
    <xf numFmtId="0" fontId="22" fillId="0" borderId="5" xfId="0" applyFont="1" applyBorder="1" applyAlignment="1" applyProtection="1">
      <alignment horizontal="center" vertical="center"/>
      <protection/>
    </xf>
    <xf numFmtId="0" fontId="22" fillId="0" borderId="68" xfId="0" applyFont="1" applyBorder="1" applyAlignment="1" applyProtection="1">
      <alignment horizontal="center" vertical="center" wrapText="1"/>
      <protection/>
    </xf>
    <xf numFmtId="206" fontId="19" fillId="0" borderId="42" xfId="0" applyNumberFormat="1" applyFont="1" applyBorder="1" applyAlignment="1" applyProtection="1">
      <alignment horizontal="center" vertical="center"/>
      <protection/>
    </xf>
    <xf numFmtId="0" fontId="19" fillId="0" borderId="42" xfId="0" applyFont="1" applyBorder="1" applyAlignment="1" applyProtection="1">
      <alignment horizontal="center" vertical="center" wrapText="1"/>
      <protection/>
    </xf>
    <xf numFmtId="0" fontId="22" fillId="0" borderId="60" xfId="0" applyFont="1" applyBorder="1" applyAlignment="1" applyProtection="1">
      <alignment horizontal="left" vertical="center"/>
      <protection/>
    </xf>
    <xf numFmtId="0" fontId="19" fillId="0" borderId="4" xfId="0" applyFont="1" applyBorder="1" applyAlignment="1" applyProtection="1">
      <alignment/>
      <protection/>
    </xf>
    <xf numFmtId="0" fontId="19" fillId="0" borderId="5" xfId="0" applyFont="1" applyBorder="1" applyAlignment="1" applyProtection="1">
      <alignment/>
      <protection/>
    </xf>
    <xf numFmtId="0" fontId="19" fillId="0" borderId="42"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19" fillId="0" borderId="68" xfId="0" applyFont="1" applyBorder="1" applyAlignment="1" applyProtection="1">
      <alignment horizontal="center"/>
      <protection/>
    </xf>
    <xf numFmtId="0" fontId="19" fillId="0" borderId="5" xfId="0" applyFont="1" applyBorder="1" applyAlignment="1" applyProtection="1">
      <alignment horizontal="center"/>
      <protection/>
    </xf>
    <xf numFmtId="0" fontId="19" fillId="0" borderId="42" xfId="0" applyFont="1" applyBorder="1" applyAlignment="1" applyProtection="1">
      <alignment/>
      <protection/>
    </xf>
    <xf numFmtId="0" fontId="19" fillId="0" borderId="4" xfId="0" applyFont="1" applyBorder="1" applyAlignment="1" applyProtection="1">
      <alignment horizontal="center" vertical="center"/>
      <protection/>
    </xf>
    <xf numFmtId="58" fontId="19" fillId="0" borderId="8" xfId="0" applyNumberFormat="1" applyFont="1" applyBorder="1" applyAlignment="1" applyProtection="1">
      <alignment horizontal="distributed" vertical="center" wrapText="1"/>
      <protection/>
    </xf>
    <xf numFmtId="20" fontId="19" fillId="0" borderId="10" xfId="0" applyNumberFormat="1" applyFont="1" applyBorder="1" applyAlignment="1" applyProtection="1" quotePrefix="1">
      <alignment horizontal="left" vertical="center"/>
      <protection/>
    </xf>
    <xf numFmtId="20" fontId="19" fillId="0" borderId="10" xfId="0" applyNumberFormat="1" applyFont="1" applyBorder="1" applyAlignment="1" applyProtection="1">
      <alignment horizontal="left" vertical="center"/>
      <protection/>
    </xf>
    <xf numFmtId="0" fontId="19" fillId="0" borderId="0" xfId="0" applyFont="1" applyAlignment="1" applyProtection="1">
      <alignment vertical="center"/>
      <protection/>
    </xf>
    <xf numFmtId="0" fontId="9" fillId="0" borderId="0" xfId="0" applyFont="1" applyBorder="1" applyAlignment="1">
      <alignment vertical="center" wrapText="1"/>
    </xf>
    <xf numFmtId="0" fontId="9" fillId="0" borderId="5" xfId="0" applyFont="1" applyBorder="1" applyAlignment="1">
      <alignment horizontal="left" vertical="center" wrapText="1"/>
    </xf>
    <xf numFmtId="0" fontId="9" fillId="0" borderId="69" xfId="0" applyFont="1" applyBorder="1" applyAlignment="1">
      <alignment horizontal="center" vertical="center" wrapText="1"/>
    </xf>
    <xf numFmtId="0" fontId="9" fillId="0" borderId="0" xfId="0" applyFont="1" applyFill="1" applyAlignment="1">
      <alignment vertical="center" wrapText="1"/>
    </xf>
    <xf numFmtId="0" fontId="9" fillId="0" borderId="70" xfId="0" applyFont="1" applyBorder="1" applyAlignment="1">
      <alignment horizontal="distributed" vertical="center" wrapText="1"/>
    </xf>
    <xf numFmtId="0" fontId="9" fillId="0" borderId="71" xfId="0" applyFont="1" applyBorder="1" applyAlignment="1">
      <alignment horizontal="right" vertical="center" wrapText="1"/>
    </xf>
    <xf numFmtId="0" fontId="9" fillId="0" borderId="72" xfId="0" applyFont="1" applyBorder="1" applyAlignment="1">
      <alignment horizontal="left" vertical="center" wrapText="1"/>
    </xf>
    <xf numFmtId="0" fontId="0" fillId="0" borderId="73" xfId="0" applyBorder="1" applyAlignment="1">
      <alignment horizontal="left"/>
    </xf>
    <xf numFmtId="0" fontId="9" fillId="0" borderId="2" xfId="0" applyFont="1" applyBorder="1" applyAlignment="1">
      <alignment horizontal="distributed" vertical="center" wrapText="1"/>
    </xf>
    <xf numFmtId="205" fontId="9" fillId="0" borderId="42" xfId="0" applyNumberFormat="1" applyFont="1" applyBorder="1" applyAlignment="1">
      <alignment horizontal="left" vertical="center" wrapText="1"/>
    </xf>
    <xf numFmtId="205" fontId="9" fillId="0" borderId="74" xfId="0" applyNumberFormat="1" applyFont="1" applyBorder="1" applyAlignment="1">
      <alignment horizontal="left" vertical="center" wrapText="1"/>
    </xf>
    <xf numFmtId="58" fontId="9" fillId="0" borderId="5" xfId="0" applyNumberFormat="1" applyFont="1" applyBorder="1" applyAlignment="1">
      <alignment horizontal="center" vertical="center" shrinkToFit="1"/>
    </xf>
    <xf numFmtId="0" fontId="9" fillId="0" borderId="21" xfId="0" applyFont="1" applyBorder="1" applyAlignment="1">
      <alignment horizontal="distributed" vertical="center" wrapText="1"/>
    </xf>
    <xf numFmtId="0" fontId="9" fillId="0" borderId="8" xfId="0" applyFont="1" applyBorder="1" applyAlignment="1">
      <alignment horizontal="center" vertical="center" wrapText="1"/>
    </xf>
    <xf numFmtId="0" fontId="9" fillId="0" borderId="8" xfId="0" applyFont="1" applyBorder="1" applyAlignment="1">
      <alignment horizontal="distributed" vertical="center" wrapText="1"/>
    </xf>
    <xf numFmtId="0" fontId="9" fillId="0" borderId="11" xfId="0" applyFont="1" applyBorder="1" applyAlignment="1">
      <alignment vertical="center" wrapText="1"/>
    </xf>
    <xf numFmtId="0" fontId="9" fillId="0" borderId="16" xfId="0" applyFont="1" applyBorder="1" applyAlignment="1">
      <alignment horizontal="distributed" vertical="center" wrapText="1"/>
    </xf>
    <xf numFmtId="0" fontId="9" fillId="0" borderId="75" xfId="0" applyFont="1" applyBorder="1" applyAlignment="1">
      <alignment horizontal="center" vertical="center" wrapText="1"/>
    </xf>
    <xf numFmtId="0" fontId="9" fillId="0" borderId="72" xfId="0" applyFont="1" applyBorder="1" applyAlignment="1">
      <alignment horizontal="right" vertical="center" wrapText="1"/>
    </xf>
    <xf numFmtId="0" fontId="9" fillId="0" borderId="5" xfId="0" applyFont="1" applyBorder="1" applyAlignment="1">
      <alignment horizontal="right" vertical="center" wrapText="1"/>
    </xf>
    <xf numFmtId="0" fontId="9" fillId="0" borderId="34" xfId="0" applyFont="1" applyBorder="1" applyAlignment="1">
      <alignment horizontal="distributed"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5" xfId="0" applyFont="1" applyBorder="1" applyAlignment="1" applyProtection="1">
      <alignment horizontal="right" vertical="center"/>
      <protection/>
    </xf>
    <xf numFmtId="0" fontId="19" fillId="0" borderId="4" xfId="0" applyFont="1" applyBorder="1" applyAlignment="1" applyProtection="1">
      <alignment vertical="center"/>
      <protection/>
    </xf>
    <xf numFmtId="0" fontId="19" fillId="0" borderId="6" xfId="0" applyFont="1" applyBorder="1" applyAlignment="1" applyProtection="1">
      <alignment/>
      <protection/>
    </xf>
    <xf numFmtId="0" fontId="19" fillId="0" borderId="68" xfId="0" applyFont="1" applyBorder="1" applyAlignment="1" applyProtection="1">
      <alignment vertical="center"/>
      <protection/>
    </xf>
    <xf numFmtId="0" fontId="19" fillId="0" borderId="60" xfId="0" applyFont="1" applyBorder="1" applyAlignment="1" applyProtection="1">
      <alignment horizontal="center" vertical="center"/>
      <protection/>
    </xf>
    <xf numFmtId="0" fontId="19" fillId="0" borderId="50" xfId="0" applyFont="1" applyBorder="1" applyAlignment="1" applyProtection="1">
      <alignment/>
      <protection/>
    </xf>
    <xf numFmtId="0" fontId="19" fillId="0" borderId="6" xfId="0" applyFont="1" applyBorder="1" applyAlignment="1" applyProtection="1">
      <alignment horizontal="center" vertical="center"/>
      <protection/>
    </xf>
    <xf numFmtId="0" fontId="19" fillId="0" borderId="4" xfId="0" applyFont="1" applyBorder="1" applyAlignment="1" applyProtection="1">
      <alignment horizontal="center"/>
      <protection/>
    </xf>
    <xf numFmtId="20" fontId="19" fillId="0" borderId="11" xfId="0" applyNumberFormat="1" applyFont="1" applyBorder="1" applyAlignment="1" applyProtection="1">
      <alignment horizontal="left" vertical="center"/>
      <protection/>
    </xf>
    <xf numFmtId="0" fontId="9" fillId="2" borderId="76" xfId="0" applyFont="1" applyFill="1" applyBorder="1" applyAlignment="1" applyProtection="1">
      <alignment horizontal="center" vertical="center" shrinkToFit="1"/>
      <protection locked="0"/>
    </xf>
    <xf numFmtId="6" fontId="9" fillId="2" borderId="77" xfId="16" applyNumberFormat="1" applyFont="1" applyFill="1" applyBorder="1" applyAlignment="1" applyProtection="1">
      <alignment horizontal="center" vertical="center" shrinkToFit="1"/>
      <protection locked="0"/>
    </xf>
    <xf numFmtId="6" fontId="9" fillId="2" borderId="78" xfId="16" applyNumberFormat="1" applyFont="1" applyFill="1" applyBorder="1" applyAlignment="1" applyProtection="1">
      <alignment horizontal="center" vertical="center" shrinkToFit="1"/>
      <protection locked="0"/>
    </xf>
    <xf numFmtId="6" fontId="9" fillId="2" borderId="79" xfId="16" applyNumberFormat="1" applyFont="1" applyFill="1" applyBorder="1" applyAlignment="1" applyProtection="1">
      <alignment horizontal="center" vertical="center" shrinkToFit="1"/>
      <protection locked="0"/>
    </xf>
    <xf numFmtId="0" fontId="9" fillId="7" borderId="4" xfId="0" applyFont="1" applyFill="1" applyBorder="1" applyAlignment="1">
      <alignment vertical="center" wrapText="1" shrinkToFit="1"/>
    </xf>
    <xf numFmtId="0" fontId="19" fillId="0" borderId="0" xfId="0" applyFont="1" applyBorder="1" applyAlignment="1" applyProtection="1">
      <alignment horizontal="left" vertical="center"/>
      <protection/>
    </xf>
    <xf numFmtId="0" fontId="9" fillId="2" borderId="66" xfId="0" applyFont="1" applyFill="1" applyBorder="1" applyAlignment="1" applyProtection="1">
      <alignment vertical="center" shrinkToFit="1"/>
      <protection locked="0"/>
    </xf>
    <xf numFmtId="0" fontId="9" fillId="2" borderId="65" xfId="0" applyFont="1" applyFill="1" applyBorder="1" applyAlignment="1" applyProtection="1">
      <alignment vertical="center" shrinkToFit="1"/>
      <protection locked="0"/>
    </xf>
    <xf numFmtId="206" fontId="9" fillId="2" borderId="66" xfId="0" applyNumberFormat="1" applyFont="1" applyFill="1" applyBorder="1" applyAlignment="1" applyProtection="1">
      <alignment horizontal="center" vertical="center" shrinkToFit="1"/>
      <protection locked="0"/>
    </xf>
    <xf numFmtId="206" fontId="9" fillId="2" borderId="65" xfId="0" applyNumberFormat="1" applyFont="1" applyFill="1" applyBorder="1" applyAlignment="1" applyProtection="1">
      <alignment horizontal="center" vertical="center" shrinkToFit="1"/>
      <protection locked="0"/>
    </xf>
    <xf numFmtId="206" fontId="9" fillId="2" borderId="80" xfId="0" applyNumberFormat="1" applyFont="1" applyFill="1" applyBorder="1" applyAlignment="1" applyProtection="1">
      <alignment horizontal="center" vertical="center" shrinkToFit="1"/>
      <protection locked="0"/>
    </xf>
    <xf numFmtId="0" fontId="9" fillId="2" borderId="77" xfId="0" applyFont="1" applyFill="1" applyBorder="1" applyAlignment="1" applyProtection="1">
      <alignment horizontal="left" vertical="center" shrinkToFit="1"/>
      <protection locked="0"/>
    </xf>
    <xf numFmtId="0" fontId="9" fillId="2" borderId="78" xfId="0" applyFont="1" applyFill="1" applyBorder="1" applyAlignment="1" applyProtection="1">
      <alignment horizontal="left" vertical="center" shrinkToFit="1"/>
      <protection locked="0"/>
    </xf>
    <xf numFmtId="0" fontId="9" fillId="2" borderId="79" xfId="0" applyFont="1" applyFill="1" applyBorder="1" applyAlignment="1" applyProtection="1">
      <alignment horizontal="left" vertical="center" shrinkToFit="1"/>
      <protection locked="0"/>
    </xf>
    <xf numFmtId="0" fontId="9" fillId="7" borderId="81" xfId="0" applyFont="1" applyFill="1" applyBorder="1" applyAlignment="1">
      <alignment horizontal="center" vertical="center" shrinkToFit="1"/>
    </xf>
    <xf numFmtId="0" fontId="9" fillId="7" borderId="82" xfId="0" applyFont="1" applyFill="1" applyBorder="1" applyAlignment="1">
      <alignment horizontal="center" vertical="center" shrinkToFit="1"/>
    </xf>
    <xf numFmtId="6" fontId="9" fillId="2" borderId="80" xfId="16" applyNumberFormat="1" applyFont="1" applyFill="1" applyBorder="1" applyAlignment="1" applyProtection="1">
      <alignment horizontal="center" vertical="center" shrinkToFit="1"/>
      <protection locked="0"/>
    </xf>
    <xf numFmtId="0" fontId="9" fillId="7" borderId="66" xfId="0" applyFont="1" applyFill="1" applyBorder="1" applyAlignment="1">
      <alignment horizontal="center" vertical="center" shrinkToFit="1"/>
    </xf>
    <xf numFmtId="0" fontId="9" fillId="7" borderId="80" xfId="0" applyFont="1" applyFill="1" applyBorder="1" applyAlignment="1">
      <alignment horizontal="center" vertical="center" shrinkToFit="1"/>
    </xf>
    <xf numFmtId="0" fontId="9" fillId="7" borderId="42" xfId="0" applyFont="1" applyFill="1" applyBorder="1" applyAlignment="1" applyProtection="1">
      <alignment horizontal="center" vertical="center"/>
      <protection locked="0"/>
    </xf>
    <xf numFmtId="0" fontId="9" fillId="0" borderId="0" xfId="0" applyFont="1" applyBorder="1" applyAlignment="1">
      <alignment horizontal="center" vertical="center" shrinkToFit="1"/>
    </xf>
    <xf numFmtId="6" fontId="9" fillId="2" borderId="66" xfId="16" applyNumberFormat="1" applyFont="1" applyFill="1" applyBorder="1" applyAlignment="1" applyProtection="1">
      <alignment horizontal="center" vertical="center" shrinkToFit="1"/>
      <protection locked="0"/>
    </xf>
    <xf numFmtId="6" fontId="9" fillId="2" borderId="65" xfId="16" applyNumberFormat="1" applyFont="1" applyFill="1" applyBorder="1" applyAlignment="1" applyProtection="1">
      <alignment horizontal="center" vertical="center" shrinkToFit="1"/>
      <protection locked="0"/>
    </xf>
    <xf numFmtId="0" fontId="9" fillId="7" borderId="64" xfId="0" applyFont="1" applyFill="1" applyBorder="1" applyAlignment="1">
      <alignment vertical="center" shrinkToFit="1"/>
    </xf>
    <xf numFmtId="0" fontId="9" fillId="2" borderId="77"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79" xfId="0" applyFont="1" applyFill="1" applyBorder="1" applyAlignment="1" applyProtection="1">
      <alignment horizontal="center" vertical="center"/>
      <protection locked="0"/>
    </xf>
    <xf numFmtId="0" fontId="9" fillId="7" borderId="5" xfId="0" applyFont="1" applyFill="1" applyBorder="1" applyAlignment="1" applyProtection="1">
      <alignment horizontal="center" vertical="center"/>
      <protection locked="0"/>
    </xf>
    <xf numFmtId="0" fontId="9" fillId="7" borderId="43" xfId="0" applyFont="1" applyFill="1" applyBorder="1" applyAlignment="1">
      <alignment horizontal="center" vertical="center" shrinkToFit="1"/>
    </xf>
    <xf numFmtId="0" fontId="9" fillId="7" borderId="44" xfId="0" applyFont="1" applyFill="1" applyBorder="1" applyAlignment="1">
      <alignment horizontal="center" vertical="center" shrinkToFit="1"/>
    </xf>
    <xf numFmtId="0" fontId="9" fillId="7" borderId="43" xfId="0" applyFont="1" applyFill="1" applyBorder="1" applyAlignment="1">
      <alignment vertical="center" shrinkToFit="1"/>
    </xf>
    <xf numFmtId="0" fontId="10" fillId="7" borderId="5" xfId="0" applyFont="1" applyFill="1" applyBorder="1" applyAlignment="1">
      <alignment horizontal="center" vertical="center" shrinkToFit="1"/>
    </xf>
    <xf numFmtId="0" fontId="9" fillId="7" borderId="83" xfId="0" applyFont="1" applyFill="1" applyBorder="1" applyAlignment="1">
      <alignment vertical="center" shrinkToFit="1"/>
    </xf>
    <xf numFmtId="0" fontId="9" fillId="2" borderId="79"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shrinkToFit="1"/>
    </xf>
    <xf numFmtId="0" fontId="9" fillId="7" borderId="42" xfId="0" applyFont="1" applyFill="1" applyBorder="1" applyAlignment="1">
      <alignment vertical="center" shrinkToFit="1"/>
    </xf>
    <xf numFmtId="0" fontId="9" fillId="7" borderId="45" xfId="0" applyFont="1" applyFill="1" applyBorder="1" applyAlignment="1" applyProtection="1">
      <alignment horizontal="center" vertical="center" shrinkToFit="1"/>
      <protection/>
    </xf>
    <xf numFmtId="0" fontId="9" fillId="7" borderId="0" xfId="0" applyFont="1" applyFill="1" applyBorder="1" applyAlignment="1" applyProtection="1">
      <alignment horizontal="center" vertical="center" shrinkToFit="1"/>
      <protection/>
    </xf>
    <xf numFmtId="0" fontId="9" fillId="7" borderId="46" xfId="0" applyFont="1" applyFill="1" applyBorder="1" applyAlignment="1" applyProtection="1">
      <alignment horizontal="center" vertical="center" shrinkToFit="1"/>
      <protection/>
    </xf>
    <xf numFmtId="0" fontId="9" fillId="7" borderId="60" xfId="0" applyFont="1" applyFill="1" applyBorder="1" applyAlignment="1" applyProtection="1">
      <alignment horizontal="center" vertical="center" shrinkToFit="1"/>
      <protection/>
    </xf>
    <xf numFmtId="0" fontId="9" fillId="7" borderId="43" xfId="0" applyFont="1" applyFill="1" applyBorder="1" applyAlignment="1" applyProtection="1">
      <alignment horizontal="center" vertical="center" shrinkToFit="1"/>
      <protection/>
    </xf>
    <xf numFmtId="0" fontId="9" fillId="7" borderId="44" xfId="0" applyFont="1" applyFill="1" applyBorder="1" applyAlignment="1" applyProtection="1">
      <alignment horizontal="center" vertical="center" shrinkToFit="1"/>
      <protection/>
    </xf>
    <xf numFmtId="0" fontId="9" fillId="7" borderId="60" xfId="0" applyFont="1" applyFill="1" applyBorder="1" applyAlignment="1">
      <alignment horizontal="center" vertical="center" shrinkToFit="1"/>
    </xf>
    <xf numFmtId="0" fontId="9" fillId="7" borderId="44" xfId="0" applyFont="1" applyFill="1" applyBorder="1" applyAlignment="1">
      <alignment horizontal="center" vertical="center" wrapText="1" shrinkToFit="1"/>
    </xf>
    <xf numFmtId="0" fontId="9" fillId="7" borderId="67" xfId="0" applyFont="1" applyFill="1" applyBorder="1" applyAlignment="1">
      <alignment horizontal="center" vertical="center" shrinkToFit="1"/>
    </xf>
    <xf numFmtId="0" fontId="9" fillId="7" borderId="84" xfId="0" applyFont="1" applyFill="1" applyBorder="1" applyAlignment="1">
      <alignment horizontal="center" vertical="center" shrinkToFit="1"/>
    </xf>
    <xf numFmtId="0" fontId="9" fillId="2" borderId="77" xfId="0" applyFont="1" applyFill="1" applyBorder="1" applyAlignment="1" applyProtection="1">
      <alignment horizontal="center" vertical="center" shrinkToFit="1"/>
      <protection locked="0"/>
    </xf>
    <xf numFmtId="0" fontId="9" fillId="2" borderId="78" xfId="0" applyFont="1" applyFill="1" applyBorder="1" applyAlignment="1" applyProtection="1">
      <alignment horizontal="center" vertical="center" shrinkToFit="1"/>
      <protection locked="0"/>
    </xf>
    <xf numFmtId="0" fontId="9" fillId="7" borderId="75" xfId="0" applyFont="1" applyFill="1" applyBorder="1" applyAlignment="1">
      <alignment horizontal="center" vertical="center" wrapText="1" shrinkToFit="1"/>
    </xf>
    <xf numFmtId="0" fontId="9" fillId="7" borderId="4" xfId="0" applyFont="1" applyFill="1" applyBorder="1" applyAlignment="1">
      <alignment horizontal="center" vertical="center" wrapText="1" shrinkToFit="1"/>
    </xf>
    <xf numFmtId="0" fontId="9" fillId="7" borderId="5" xfId="0" applyFont="1" applyFill="1" applyBorder="1" applyAlignment="1">
      <alignment horizontal="center" vertical="center" wrapText="1" shrinkToFit="1"/>
    </xf>
    <xf numFmtId="0" fontId="9" fillId="7" borderId="7" xfId="0" applyFont="1" applyFill="1" applyBorder="1" applyAlignment="1">
      <alignment horizontal="center" vertical="center" wrapText="1" shrinkToFit="1"/>
    </xf>
    <xf numFmtId="0" fontId="9" fillId="7" borderId="39" xfId="0" applyFont="1" applyFill="1" applyBorder="1" applyAlignment="1">
      <alignment horizontal="center" vertical="center" wrapText="1" shrinkToFit="1"/>
    </xf>
    <xf numFmtId="0" fontId="9" fillId="7" borderId="60" xfId="0" applyFont="1" applyFill="1" applyBorder="1" applyAlignment="1">
      <alignment horizontal="center" vertical="center" wrapText="1" shrinkToFit="1"/>
    </xf>
    <xf numFmtId="0" fontId="9" fillId="7" borderId="85" xfId="0" applyFont="1" applyFill="1" applyBorder="1" applyAlignment="1">
      <alignment horizontal="center" vertical="center" wrapText="1" shrinkToFit="1"/>
    </xf>
    <xf numFmtId="0" fontId="9" fillId="7" borderId="4" xfId="0" applyFont="1" applyFill="1" applyBorder="1" applyAlignment="1">
      <alignment vertical="center" shrinkToFit="1"/>
    </xf>
    <xf numFmtId="0" fontId="9" fillId="7" borderId="5" xfId="0" applyFont="1" applyFill="1" applyBorder="1" applyAlignment="1">
      <alignment vertical="center" shrinkToFit="1"/>
    </xf>
    <xf numFmtId="0" fontId="9" fillId="7" borderId="7" xfId="0" applyFont="1" applyFill="1" applyBorder="1" applyAlignment="1">
      <alignment vertical="center" shrinkToFit="1"/>
    </xf>
    <xf numFmtId="0" fontId="9" fillId="7" borderId="86" xfId="0" applyFont="1" applyFill="1" applyBorder="1" applyAlignment="1">
      <alignment horizontal="center" vertical="center" wrapText="1" shrinkToFit="1"/>
    </xf>
    <xf numFmtId="0" fontId="9" fillId="7" borderId="42" xfId="0" applyFont="1" applyFill="1" applyBorder="1" applyAlignment="1">
      <alignment horizontal="center" vertical="center" wrapText="1" shrinkToFit="1"/>
    </xf>
    <xf numFmtId="0" fontId="9" fillId="7" borderId="2" xfId="0" applyFont="1" applyFill="1" applyBorder="1" applyAlignment="1">
      <alignment vertical="center" wrapText="1" shrinkToFit="1"/>
    </xf>
    <xf numFmtId="0" fontId="9" fillId="7" borderId="42" xfId="0" applyFont="1" applyFill="1" applyBorder="1" applyAlignment="1" applyProtection="1">
      <alignment vertical="center"/>
      <protection locked="0"/>
    </xf>
    <xf numFmtId="0" fontId="22" fillId="0" borderId="0" xfId="0" applyFont="1" applyBorder="1" applyAlignment="1" applyProtection="1">
      <alignment/>
      <protection locked="0"/>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86" xfId="0" applyFont="1" applyFill="1" applyBorder="1" applyAlignment="1">
      <alignment horizontal="center" vertical="center" shrinkToFit="1"/>
    </xf>
    <xf numFmtId="0" fontId="9" fillId="7" borderId="75" xfId="0" applyFont="1" applyFill="1" applyBorder="1" applyAlignment="1">
      <alignment horizontal="center" vertical="center" shrinkToFit="1"/>
    </xf>
    <xf numFmtId="38" fontId="13" fillId="2" borderId="87" xfId="0" applyNumberFormat="1" applyFont="1" applyFill="1" applyBorder="1" applyAlignment="1" applyProtection="1">
      <alignment horizontal="center" vertical="center" shrinkToFit="1"/>
      <protection locked="0"/>
    </xf>
    <xf numFmtId="38" fontId="13" fillId="2" borderId="88" xfId="0" applyNumberFormat="1" applyFont="1" applyFill="1" applyBorder="1" applyAlignment="1" applyProtection="1">
      <alignment horizontal="center" vertical="center" shrinkToFit="1"/>
      <protection locked="0"/>
    </xf>
    <xf numFmtId="38" fontId="13" fillId="2" borderId="89" xfId="0" applyNumberFormat="1" applyFont="1" applyFill="1" applyBorder="1" applyAlignment="1" applyProtection="1">
      <alignment horizontal="center" vertical="center" shrinkToFit="1"/>
      <protection locked="0"/>
    </xf>
    <xf numFmtId="0" fontId="9" fillId="7" borderId="2" xfId="0" applyFont="1" applyFill="1" applyBorder="1" applyAlignment="1">
      <alignment horizontal="center" vertical="center" shrinkToFit="1"/>
    </xf>
    <xf numFmtId="0" fontId="9" fillId="7" borderId="7" xfId="0" applyFont="1" applyFill="1" applyBorder="1" applyAlignment="1">
      <alignment horizontal="center" vertical="center" shrinkToFit="1"/>
    </xf>
    <xf numFmtId="0" fontId="9" fillId="7" borderId="68" xfId="0" applyFont="1" applyFill="1" applyBorder="1" applyAlignment="1">
      <alignment horizontal="center" vertical="center" wrapText="1" shrinkToFit="1"/>
    </xf>
    <xf numFmtId="0" fontId="9" fillId="7" borderId="5" xfId="0" applyFont="1" applyFill="1" applyBorder="1" applyAlignment="1">
      <alignment vertical="center" wrapText="1" shrinkToFit="1"/>
    </xf>
    <xf numFmtId="0" fontId="9" fillId="7" borderId="7" xfId="0" applyFont="1" applyFill="1" applyBorder="1" applyAlignment="1">
      <alignment vertical="center" wrapText="1" shrinkToFit="1"/>
    </xf>
    <xf numFmtId="0" fontId="9" fillId="7" borderId="90" xfId="0" applyFont="1" applyFill="1" applyBorder="1" applyAlignment="1">
      <alignment horizontal="center" vertical="center" wrapText="1"/>
    </xf>
    <xf numFmtId="0" fontId="9" fillId="7" borderId="65" xfId="0" applyFont="1" applyFill="1" applyBorder="1" applyAlignment="1">
      <alignment horizontal="center" vertical="center" wrapText="1"/>
    </xf>
    <xf numFmtId="0" fontId="9" fillId="7" borderId="91"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9" fillId="2" borderId="92" xfId="0" applyFont="1" applyFill="1" applyBorder="1" applyAlignment="1" applyProtection="1">
      <alignment horizontal="center" vertical="center" shrinkToFit="1"/>
      <protection locked="0"/>
    </xf>
    <xf numFmtId="0" fontId="9" fillId="7" borderId="0" xfId="0" applyFont="1" applyFill="1" applyBorder="1" applyAlignment="1">
      <alignment horizontal="center" vertical="center" shrinkToFit="1"/>
    </xf>
    <xf numFmtId="0" fontId="9" fillId="7" borderId="93" xfId="0" applyFont="1" applyFill="1" applyBorder="1" applyAlignment="1">
      <alignment horizontal="center" vertical="center" shrinkToFit="1"/>
    </xf>
    <xf numFmtId="0" fontId="9" fillId="7" borderId="4" xfId="0" applyNumberFormat="1" applyFont="1" applyFill="1" applyBorder="1" applyAlignment="1">
      <alignment horizontal="center" vertical="center"/>
    </xf>
    <xf numFmtId="0" fontId="9" fillId="7" borderId="5" xfId="0" applyNumberFormat="1" applyFont="1" applyFill="1" applyBorder="1" applyAlignment="1">
      <alignment horizontal="center" vertical="center"/>
    </xf>
    <xf numFmtId="58" fontId="9" fillId="2" borderId="77" xfId="0" applyNumberFormat="1" applyFont="1" applyFill="1" applyBorder="1" applyAlignment="1" applyProtection="1">
      <alignment horizontal="center" vertical="center" shrinkToFit="1"/>
      <protection locked="0"/>
    </xf>
    <xf numFmtId="58" fontId="9" fillId="2" borderId="78" xfId="0" applyNumberFormat="1" applyFont="1" applyFill="1" applyBorder="1" applyAlignment="1" applyProtection="1">
      <alignment horizontal="center" vertical="center" shrinkToFit="1"/>
      <protection locked="0"/>
    </xf>
    <xf numFmtId="58" fontId="9" fillId="2" borderId="79" xfId="0" applyNumberFormat="1" applyFont="1" applyFill="1" applyBorder="1" applyAlignment="1" applyProtection="1">
      <alignment horizontal="center" vertical="center" shrinkToFit="1"/>
      <protection locked="0"/>
    </xf>
    <xf numFmtId="0" fontId="9" fillId="7" borderId="4" xfId="0" applyNumberFormat="1" applyFont="1" applyFill="1" applyBorder="1" applyAlignment="1">
      <alignment horizontal="center" vertical="center" shrinkToFit="1"/>
    </xf>
    <xf numFmtId="0" fontId="9" fillId="7" borderId="5" xfId="0" applyNumberFormat="1" applyFont="1" applyFill="1" applyBorder="1" applyAlignment="1">
      <alignment horizontal="center" vertical="center" shrinkToFit="1"/>
    </xf>
    <xf numFmtId="0" fontId="9" fillId="2" borderId="94" xfId="0" applyFont="1" applyFill="1" applyBorder="1" applyAlignment="1" applyProtection="1">
      <alignment horizontal="center" vertical="center" shrinkToFit="1"/>
      <protection locked="0"/>
    </xf>
    <xf numFmtId="0" fontId="9" fillId="2" borderId="95" xfId="0" applyFont="1" applyFill="1" applyBorder="1" applyAlignment="1" applyProtection="1">
      <alignment horizontal="center" vertical="center" shrinkToFit="1"/>
      <protection locked="0"/>
    </xf>
    <xf numFmtId="0" fontId="9" fillId="7" borderId="96" xfId="0" applyFont="1" applyFill="1" applyBorder="1" applyAlignment="1">
      <alignment horizontal="center" vertical="center" shrinkToFit="1"/>
    </xf>
    <xf numFmtId="0" fontId="9" fillId="7" borderId="97" xfId="0" applyFont="1" applyFill="1" applyBorder="1" applyAlignment="1">
      <alignment horizontal="center" vertical="center" shrinkToFit="1"/>
    </xf>
    <xf numFmtId="32" fontId="9" fillId="2" borderId="77" xfId="0" applyNumberFormat="1" applyFont="1" applyFill="1" applyBorder="1" applyAlignment="1" applyProtection="1">
      <alignment horizontal="center" vertical="center" shrinkToFit="1"/>
      <protection locked="0"/>
    </xf>
    <xf numFmtId="32" fontId="9" fillId="2" borderId="78" xfId="0" applyNumberFormat="1" applyFont="1" applyFill="1" applyBorder="1" applyAlignment="1" applyProtection="1">
      <alignment horizontal="center" vertical="center" shrinkToFit="1"/>
      <protection locked="0"/>
    </xf>
    <xf numFmtId="32" fontId="9" fillId="2" borderId="79" xfId="0" applyNumberFormat="1" applyFont="1" applyFill="1" applyBorder="1" applyAlignment="1" applyProtection="1">
      <alignment horizontal="center" vertical="center" shrinkToFit="1"/>
      <protection locked="0"/>
    </xf>
    <xf numFmtId="0" fontId="9" fillId="7" borderId="68" xfId="0" applyFont="1" applyFill="1" applyBorder="1" applyAlignment="1">
      <alignment horizontal="center" vertical="center" shrinkToFit="1"/>
    </xf>
    <xf numFmtId="0" fontId="9" fillId="7" borderId="42" xfId="0" applyFont="1" applyFill="1" applyBorder="1" applyAlignment="1">
      <alignment horizontal="center" vertical="center" shrinkToFit="1"/>
    </xf>
    <xf numFmtId="0" fontId="9" fillId="7" borderId="39" xfId="0" applyFont="1" applyFill="1" applyBorder="1" applyAlignment="1">
      <alignment horizontal="center" vertical="center" shrinkToFit="1"/>
    </xf>
    <xf numFmtId="0" fontId="10" fillId="7" borderId="60" xfId="0" applyFont="1" applyFill="1" applyBorder="1" applyAlignment="1" applyProtection="1">
      <alignment horizontal="center" vertical="center" wrapText="1"/>
      <protection/>
    </xf>
    <xf numFmtId="0" fontId="10" fillId="7" borderId="43" xfId="0" applyFont="1" applyFill="1" applyBorder="1" applyAlignment="1" applyProtection="1">
      <alignment horizontal="center" vertical="center" wrapText="1"/>
      <protection/>
    </xf>
    <xf numFmtId="0" fontId="15" fillId="0" borderId="31" xfId="0" applyFont="1" applyBorder="1" applyAlignment="1" applyProtection="1">
      <alignment horizontal="left"/>
      <protection/>
    </xf>
    <xf numFmtId="0" fontId="9" fillId="7" borderId="43" xfId="0" applyFont="1" applyFill="1" applyBorder="1" applyAlignment="1" applyProtection="1">
      <alignment vertical="center" wrapText="1"/>
      <protection/>
    </xf>
    <xf numFmtId="176" fontId="3" fillId="4" borderId="2" xfId="0" applyNumberFormat="1" applyFont="1" applyFill="1" applyBorder="1" applyAlignment="1" applyProtection="1">
      <alignment horizontal="right" vertical="center"/>
      <protection/>
    </xf>
    <xf numFmtId="176" fontId="3" fillId="10" borderId="3" xfId="0" applyNumberFormat="1" applyFont="1" applyFill="1" applyBorder="1" applyAlignment="1" applyProtection="1">
      <alignment horizontal="right" vertical="center"/>
      <protection/>
    </xf>
    <xf numFmtId="0" fontId="3" fillId="0" borderId="98" xfId="0" applyFont="1" applyBorder="1" applyAlignment="1" applyProtection="1">
      <alignment horizontal="center" vertical="center" textRotation="255"/>
      <protection/>
    </xf>
    <xf numFmtId="0" fontId="3" fillId="0" borderId="99" xfId="0" applyFont="1" applyBorder="1" applyAlignment="1" applyProtection="1">
      <alignment horizontal="center" vertical="center" textRotation="255"/>
      <protection/>
    </xf>
    <xf numFmtId="0" fontId="3" fillId="0" borderId="16" xfId="0" applyFont="1" applyBorder="1" applyAlignment="1" applyProtection="1">
      <alignment horizontal="center" vertical="center" textRotation="255"/>
      <protection/>
    </xf>
    <xf numFmtId="0" fontId="3" fillId="4" borderId="1" xfId="0" applyFont="1" applyFill="1" applyBorder="1" applyAlignment="1" applyProtection="1">
      <alignment horizontal="center" vertical="center" wrapText="1"/>
      <protection/>
    </xf>
    <xf numFmtId="0" fontId="3" fillId="4" borderId="2" xfId="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176" fontId="4" fillId="0" borderId="2" xfId="0" applyNumberFormat="1" applyFont="1" applyBorder="1" applyAlignment="1" applyProtection="1">
      <alignment horizontal="center" vertical="center"/>
      <protection/>
    </xf>
    <xf numFmtId="0" fontId="3" fillId="7" borderId="0" xfId="0" applyFont="1" applyFill="1" applyAlignment="1" applyProtection="1">
      <alignment horizontal="center" vertical="center"/>
      <protection/>
    </xf>
    <xf numFmtId="0" fontId="3" fillId="0" borderId="57" xfId="0" applyFont="1" applyBorder="1" applyAlignment="1" applyProtection="1">
      <alignment horizontal="center" vertical="center" wrapText="1"/>
      <protection/>
    </xf>
    <xf numFmtId="0" fontId="3" fillId="0" borderId="1" xfId="0" applyFont="1" applyBorder="1" applyAlignment="1" applyProtection="1">
      <alignment horizontal="left" wrapText="1"/>
      <protection/>
    </xf>
    <xf numFmtId="0" fontId="3" fillId="0" borderId="56" xfId="0" applyFont="1" applyBorder="1" applyAlignment="1" applyProtection="1">
      <alignment horizontal="left" wrapText="1"/>
      <protection/>
    </xf>
    <xf numFmtId="0" fontId="3" fillId="0" borderId="2" xfId="0" applyFont="1" applyBorder="1" applyAlignment="1" applyProtection="1">
      <alignment horizontal="left" wrapText="1"/>
      <protection/>
    </xf>
    <xf numFmtId="0" fontId="3" fillId="0" borderId="57" xfId="0" applyFont="1" applyBorder="1" applyAlignment="1" applyProtection="1">
      <alignment horizontal="left" wrapText="1"/>
      <protection/>
    </xf>
    <xf numFmtId="0" fontId="3" fillId="0" borderId="100"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101"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100" xfId="0" applyFont="1" applyBorder="1" applyAlignment="1" applyProtection="1">
      <alignment horizontal="left" wrapText="1"/>
      <protection/>
    </xf>
    <xf numFmtId="0" fontId="3" fillId="0" borderId="25" xfId="0" applyFont="1" applyBorder="1" applyAlignment="1" applyProtection="1">
      <alignment horizontal="left" wrapText="1"/>
      <protection/>
    </xf>
    <xf numFmtId="0" fontId="3" fillId="0" borderId="102" xfId="0" applyFont="1" applyBorder="1" applyAlignment="1" applyProtection="1">
      <alignment horizontal="left" wrapText="1"/>
      <protection/>
    </xf>
    <xf numFmtId="0" fontId="3" fillId="0" borderId="45" xfId="0" applyFont="1" applyBorder="1" applyAlignment="1" applyProtection="1">
      <alignment horizontal="left" wrapText="1"/>
      <protection/>
    </xf>
    <xf numFmtId="0" fontId="3" fillId="0" borderId="0" xfId="0" applyFont="1" applyBorder="1" applyAlignment="1" applyProtection="1">
      <alignment horizontal="left" wrapText="1"/>
      <protection/>
    </xf>
    <xf numFmtId="0" fontId="3" fillId="0" borderId="50" xfId="0" applyFont="1" applyBorder="1" applyAlignment="1" applyProtection="1">
      <alignment horizontal="left" wrapText="1"/>
      <protection/>
    </xf>
    <xf numFmtId="0" fontId="3" fillId="0" borderId="60" xfId="0" applyFont="1" applyBorder="1" applyAlignment="1" applyProtection="1">
      <alignment horizontal="left" wrapText="1"/>
      <protection/>
    </xf>
    <xf numFmtId="0" fontId="3" fillId="0" borderId="43" xfId="0" applyFont="1" applyBorder="1" applyAlignment="1" applyProtection="1">
      <alignment horizontal="left" wrapText="1"/>
      <protection/>
    </xf>
    <xf numFmtId="0" fontId="3" fillId="0" borderId="69" xfId="0" applyFont="1" applyBorder="1" applyAlignment="1" applyProtection="1">
      <alignment horizontal="left" wrapText="1"/>
      <protection/>
    </xf>
    <xf numFmtId="176" fontId="3" fillId="8" borderId="2" xfId="0" applyNumberFormat="1" applyFont="1" applyFill="1" applyBorder="1" applyAlignment="1" applyProtection="1">
      <alignment horizontal="right" vertical="center"/>
      <protection/>
    </xf>
    <xf numFmtId="176" fontId="4" fillId="0" borderId="86" xfId="0" applyNumberFormat="1"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176" fontId="3" fillId="6" borderId="2" xfId="0" applyNumberFormat="1" applyFont="1" applyFill="1" applyBorder="1" applyAlignment="1" applyProtection="1">
      <alignment horizontal="right" vertical="center"/>
      <protection/>
    </xf>
    <xf numFmtId="0" fontId="3" fillId="0" borderId="39" xfId="0" applyFont="1" applyBorder="1" applyAlignment="1" applyProtection="1">
      <alignment horizontal="center" vertical="center" wrapText="1"/>
      <protection/>
    </xf>
    <xf numFmtId="0" fontId="4" fillId="0" borderId="85"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176" fontId="3" fillId="7" borderId="3" xfId="0" applyNumberFormat="1" applyFont="1" applyFill="1" applyBorder="1" applyAlignment="1" applyProtection="1">
      <alignment horizontal="right" vertical="center"/>
      <protection/>
    </xf>
    <xf numFmtId="0" fontId="3" fillId="0" borderId="103" xfId="0" applyFont="1" applyBorder="1" applyAlignment="1" applyProtection="1">
      <alignment horizontal="center" vertical="center" textRotation="255"/>
      <protection/>
    </xf>
    <xf numFmtId="0" fontId="3" fillId="0" borderId="104" xfId="0" applyFont="1" applyBorder="1" applyAlignment="1" applyProtection="1">
      <alignment horizontal="center" vertical="center" textRotation="255"/>
      <protection/>
    </xf>
    <xf numFmtId="0" fontId="3" fillId="0" borderId="105" xfId="0" applyFont="1" applyBorder="1" applyAlignment="1" applyProtection="1">
      <alignment horizontal="center" vertical="center" textRotation="255"/>
      <protection/>
    </xf>
    <xf numFmtId="0" fontId="3" fillId="8" borderId="1" xfId="0" applyFont="1" applyFill="1" applyBorder="1" applyAlignment="1" applyProtection="1">
      <alignment horizontal="center" vertical="center" wrapText="1"/>
      <protection/>
    </xf>
    <xf numFmtId="0" fontId="3" fillId="8" borderId="2" xfId="0" applyFont="1" applyFill="1" applyBorder="1" applyAlignment="1" applyProtection="1">
      <alignment horizontal="center" vertical="center" wrapText="1"/>
      <protection/>
    </xf>
    <xf numFmtId="0" fontId="3" fillId="0" borderId="86" xfId="0" applyFont="1" applyBorder="1" applyAlignment="1" applyProtection="1">
      <alignment horizontal="center" vertical="center" wrapText="1"/>
      <protection/>
    </xf>
    <xf numFmtId="0" fontId="3" fillId="0" borderId="34" xfId="0" applyFont="1" applyBorder="1" applyAlignment="1" applyProtection="1">
      <alignment horizontal="center" vertical="center" textRotation="255"/>
      <protection/>
    </xf>
    <xf numFmtId="0" fontId="3" fillId="0" borderId="106" xfId="0" applyFont="1" applyBorder="1" applyAlignment="1" applyProtection="1">
      <alignment horizontal="center" vertical="center" textRotation="255"/>
      <protection/>
    </xf>
    <xf numFmtId="0" fontId="3" fillId="10" borderId="1" xfId="0" applyFont="1" applyFill="1" applyBorder="1" applyAlignment="1" applyProtection="1">
      <alignment horizontal="center" vertical="center" wrapText="1"/>
      <protection/>
    </xf>
    <xf numFmtId="0" fontId="3" fillId="10" borderId="2" xfId="0" applyFont="1" applyFill="1" applyBorder="1" applyAlignment="1" applyProtection="1">
      <alignment horizontal="center" vertical="center" wrapText="1"/>
      <protection/>
    </xf>
    <xf numFmtId="0" fontId="3" fillId="10" borderId="3" xfId="0" applyFont="1" applyFill="1" applyBorder="1" applyAlignment="1" applyProtection="1">
      <alignment horizontal="center" vertical="center" wrapText="1"/>
      <protection/>
    </xf>
    <xf numFmtId="0" fontId="3" fillId="0" borderId="68" xfId="0" applyFont="1" applyBorder="1" applyAlignment="1" applyProtection="1">
      <alignment horizontal="left" wrapText="1"/>
      <protection/>
    </xf>
    <xf numFmtId="0" fontId="3" fillId="0" borderId="42" xfId="0" applyFont="1" applyBorder="1" applyAlignment="1" applyProtection="1">
      <alignment horizontal="left" wrapText="1"/>
      <protection/>
    </xf>
    <xf numFmtId="0" fontId="3" fillId="0" borderId="74" xfId="0" applyFont="1" applyBorder="1" applyAlignment="1" applyProtection="1">
      <alignment horizontal="left" wrapText="1"/>
      <protection/>
    </xf>
    <xf numFmtId="0" fontId="3" fillId="0" borderId="0" xfId="0" applyFont="1" applyBorder="1" applyAlignment="1" applyProtection="1">
      <alignment horizontal="center" vertical="center" textRotation="255"/>
      <protection/>
    </xf>
    <xf numFmtId="0" fontId="3" fillId="0" borderId="31" xfId="0" applyFont="1" applyBorder="1" applyAlignment="1" applyProtection="1">
      <alignment horizontal="center" vertical="center" textRotation="255"/>
      <protection/>
    </xf>
    <xf numFmtId="0" fontId="3" fillId="6" borderId="1" xfId="0" applyFont="1" applyFill="1" applyBorder="1" applyAlignment="1" applyProtection="1">
      <alignment horizontal="center" vertical="center" wrapText="1"/>
      <protection/>
    </xf>
    <xf numFmtId="0" fontId="3" fillId="6" borderId="2" xfId="0" applyFont="1" applyFill="1" applyBorder="1" applyAlignment="1" applyProtection="1">
      <alignment horizontal="center" vertical="center" wrapText="1"/>
      <protection/>
    </xf>
    <xf numFmtId="0" fontId="3" fillId="7" borderId="2" xfId="0" applyFont="1" applyFill="1" applyBorder="1" applyAlignment="1" applyProtection="1">
      <alignment horizontal="center" vertical="center" wrapText="1"/>
      <protection/>
    </xf>
    <xf numFmtId="0" fontId="3" fillId="7" borderId="3" xfId="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xf>
    <xf numFmtId="0" fontId="3" fillId="0" borderId="107"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3" borderId="1"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176" fontId="3" fillId="3" borderId="2" xfId="0" applyNumberFormat="1" applyFont="1" applyFill="1" applyBorder="1" applyAlignment="1" applyProtection="1">
      <alignment horizontal="right" vertical="center"/>
      <protection/>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176" fontId="4" fillId="0" borderId="85" xfId="0" applyNumberFormat="1" applyFont="1" applyBorder="1" applyAlignment="1" applyProtection="1">
      <alignment horizontal="center" vertical="center"/>
      <protection/>
    </xf>
    <xf numFmtId="0" fontId="3" fillId="5" borderId="2" xfId="0" applyFont="1" applyFill="1" applyBorder="1" applyAlignment="1" applyProtection="1">
      <alignment horizontal="center" vertical="center" wrapText="1"/>
      <protection/>
    </xf>
    <xf numFmtId="0" fontId="3" fillId="5" borderId="3" xfId="0" applyFont="1" applyFill="1" applyBorder="1" applyAlignment="1" applyProtection="1">
      <alignment horizontal="center" vertical="center" wrapText="1"/>
      <protection/>
    </xf>
    <xf numFmtId="176" fontId="3" fillId="5" borderId="3" xfId="0" applyNumberFormat="1" applyFont="1" applyFill="1" applyBorder="1" applyAlignment="1" applyProtection="1">
      <alignment horizontal="right" vertical="center"/>
      <protection/>
    </xf>
    <xf numFmtId="0" fontId="3" fillId="0" borderId="108" xfId="0" applyFont="1" applyBorder="1" applyAlignment="1" applyProtection="1">
      <alignment horizontal="center" vertical="center" textRotation="255"/>
      <protection/>
    </xf>
    <xf numFmtId="0" fontId="3" fillId="0" borderId="109" xfId="0" applyFont="1" applyBorder="1" applyAlignment="1" applyProtection="1">
      <alignment horizontal="center" vertical="center" textRotation="255"/>
      <protection/>
    </xf>
    <xf numFmtId="176" fontId="3" fillId="9" borderId="3" xfId="0" applyNumberFormat="1" applyFont="1" applyFill="1" applyBorder="1" applyAlignment="1" applyProtection="1">
      <alignment horizontal="right" vertical="center"/>
      <protection/>
    </xf>
    <xf numFmtId="0" fontId="3" fillId="9" borderId="55" xfId="0" applyFont="1" applyFill="1" applyBorder="1" applyAlignment="1" applyProtection="1">
      <alignment horizontal="center" vertical="center" textRotation="255"/>
      <protection/>
    </xf>
    <xf numFmtId="0" fontId="3" fillId="9" borderId="39" xfId="0" applyFont="1" applyFill="1" applyBorder="1" applyAlignment="1" applyProtection="1">
      <alignment horizontal="center" vertical="center" textRotation="255"/>
      <protection/>
    </xf>
    <xf numFmtId="0" fontId="3" fillId="9" borderId="61" xfId="0" applyFont="1" applyFill="1" applyBorder="1" applyAlignment="1" applyProtection="1">
      <alignment horizontal="center" vertical="center" textRotation="255"/>
      <protection/>
    </xf>
    <xf numFmtId="0" fontId="3" fillId="9" borderId="46" xfId="0" applyFont="1" applyFill="1" applyBorder="1" applyAlignment="1" applyProtection="1">
      <alignment horizontal="center" vertical="center" textRotation="255"/>
      <protection/>
    </xf>
    <xf numFmtId="0" fontId="3" fillId="9" borderId="62" xfId="0" applyFont="1" applyFill="1" applyBorder="1" applyAlignment="1" applyProtection="1">
      <alignment horizontal="center" vertical="center" textRotation="255"/>
      <protection/>
    </xf>
    <xf numFmtId="0" fontId="3" fillId="9" borderId="110" xfId="0" applyFont="1" applyFill="1" applyBorder="1" applyAlignment="1" applyProtection="1">
      <alignment horizontal="center" vertical="center" textRotation="255"/>
      <protection/>
    </xf>
    <xf numFmtId="0" fontId="9" fillId="7" borderId="4" xfId="0" applyFont="1" applyFill="1" applyBorder="1" applyAlignment="1">
      <alignment vertical="center" wrapText="1"/>
    </xf>
    <xf numFmtId="0" fontId="9" fillId="7" borderId="5" xfId="0" applyFont="1" applyFill="1" applyBorder="1" applyAlignment="1">
      <alignment vertical="center" wrapText="1"/>
    </xf>
    <xf numFmtId="0" fontId="10" fillId="7" borderId="68"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5" fillId="0" borderId="0" xfId="0" applyFont="1" applyAlignment="1" applyProtection="1">
      <alignment horizontal="left"/>
      <protection/>
    </xf>
    <xf numFmtId="0" fontId="3" fillId="0" borderId="101"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110"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112" xfId="0" applyFont="1" applyBorder="1" applyAlignment="1" applyProtection="1">
      <alignment horizontal="center" vertical="center"/>
      <protection/>
    </xf>
    <xf numFmtId="203" fontId="6" fillId="0" borderId="74" xfId="16" applyNumberFormat="1" applyFont="1" applyFill="1" applyBorder="1" applyAlignment="1">
      <alignment horizontal="left" vertical="center" wrapText="1"/>
    </xf>
    <xf numFmtId="203" fontId="6" fillId="0" borderId="50" xfId="16" applyNumberFormat="1" applyFont="1" applyFill="1" applyBorder="1" applyAlignment="1">
      <alignment horizontal="left" vertical="center" wrapText="1"/>
    </xf>
    <xf numFmtId="203" fontId="6" fillId="0" borderId="63" xfId="16" applyNumberFormat="1" applyFont="1" applyFill="1" applyBorder="1" applyAlignment="1">
      <alignment horizontal="left" vertical="center" wrapText="1"/>
    </xf>
    <xf numFmtId="38" fontId="6" fillId="0" borderId="55" xfId="16" applyFont="1" applyBorder="1" applyAlignment="1">
      <alignment horizontal="right" vertical="center" wrapText="1"/>
    </xf>
    <xf numFmtId="38" fontId="6" fillId="0" borderId="61" xfId="16" applyFont="1" applyBorder="1" applyAlignment="1">
      <alignment horizontal="right" vertical="center" wrapText="1"/>
    </xf>
    <xf numFmtId="38" fontId="6" fillId="0" borderId="62" xfId="16" applyFont="1" applyBorder="1" applyAlignment="1">
      <alignment horizontal="right" vertical="center" wrapText="1"/>
    </xf>
    <xf numFmtId="38" fontId="6" fillId="0" borderId="107" xfId="16" applyFont="1" applyBorder="1" applyAlignment="1">
      <alignment horizontal="center" vertical="center" wrapText="1"/>
    </xf>
    <xf numFmtId="38" fontId="6" fillId="0" borderId="102" xfId="16" applyFont="1" applyBorder="1" applyAlignment="1">
      <alignment horizontal="center" vertical="center" wrapText="1"/>
    </xf>
    <xf numFmtId="38" fontId="6" fillId="0" borderId="113" xfId="16" applyFont="1" applyBorder="1" applyAlignment="1">
      <alignment horizontal="center" vertical="center" wrapText="1"/>
    </xf>
    <xf numFmtId="38" fontId="6" fillId="0" borderId="69" xfId="16" applyFont="1" applyBorder="1" applyAlignment="1">
      <alignment horizontal="center" vertical="center" wrapText="1"/>
    </xf>
    <xf numFmtId="38" fontId="6" fillId="0" borderId="62" xfId="16" applyFont="1" applyBorder="1" applyAlignment="1">
      <alignment horizontal="center" vertical="center" wrapText="1"/>
    </xf>
    <xf numFmtId="38" fontId="6" fillId="0" borderId="63" xfId="16" applyFont="1" applyBorder="1" applyAlignment="1">
      <alignment horizontal="center" vertical="center" wrapText="1"/>
    </xf>
    <xf numFmtId="38" fontId="6" fillId="0" borderId="114" xfId="16" applyFont="1" applyBorder="1" applyAlignment="1">
      <alignment horizontal="center" vertical="center" wrapText="1"/>
    </xf>
    <xf numFmtId="38" fontId="6" fillId="0" borderId="115" xfId="16" applyFont="1" applyBorder="1" applyAlignment="1">
      <alignment horizontal="center" vertical="center" wrapText="1"/>
    </xf>
    <xf numFmtId="0" fontId="10" fillId="7" borderId="45" xfId="0" applyFont="1" applyFill="1" applyBorder="1" applyAlignment="1">
      <alignment horizontal="center" vertical="center" wrapText="1"/>
    </xf>
    <xf numFmtId="0" fontId="10" fillId="7" borderId="0" xfId="0" applyFont="1" applyFill="1" applyBorder="1" applyAlignment="1">
      <alignment horizontal="center" vertical="center" wrapText="1"/>
    </xf>
    <xf numFmtId="38" fontId="6" fillId="0" borderId="59" xfId="16" applyFont="1" applyBorder="1" applyAlignment="1">
      <alignment horizontal="center" vertical="center" wrapText="1"/>
    </xf>
    <xf numFmtId="38" fontId="6" fillId="0" borderId="57" xfId="16" applyFont="1" applyBorder="1" applyAlignment="1">
      <alignment horizontal="center" vertical="center" wrapText="1"/>
    </xf>
    <xf numFmtId="38" fontId="6" fillId="0" borderId="21" xfId="16" applyFont="1" applyBorder="1" applyAlignment="1">
      <alignment horizontal="center" vertical="center" wrapText="1"/>
    </xf>
    <xf numFmtId="38" fontId="6" fillId="0" borderId="58" xfId="16"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6"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111"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75" xfId="0" applyFont="1" applyBorder="1" applyAlignment="1">
      <alignment horizontal="center" vertical="center" wrapText="1"/>
    </xf>
    <xf numFmtId="38" fontId="6" fillId="0" borderId="0" xfId="16" applyFont="1" applyAlignment="1">
      <alignment horizontal="left"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38" fontId="6" fillId="0" borderId="0" xfId="16" applyFont="1" applyFill="1" applyBorder="1" applyAlignment="1">
      <alignment vertical="center" wrapText="1"/>
    </xf>
    <xf numFmtId="0" fontId="6" fillId="0" borderId="1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5" xfId="0" applyFont="1" applyBorder="1" applyAlignment="1">
      <alignment horizontal="center" vertical="center" wrapText="1"/>
    </xf>
    <xf numFmtId="0" fontId="0" fillId="0" borderId="85" xfId="0" applyBorder="1" applyAlignment="1">
      <alignment vertical="center"/>
    </xf>
    <xf numFmtId="0" fontId="0" fillId="0" borderId="112" xfId="0" applyBorder="1" applyAlignment="1">
      <alignment vertical="center"/>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6" fillId="0" borderId="126" xfId="0" applyFont="1" applyBorder="1" applyAlignment="1">
      <alignment horizontal="center" vertical="center" textRotation="255" wrapText="1"/>
    </xf>
    <xf numFmtId="0" fontId="6" fillId="0" borderId="127" xfId="0" applyFont="1" applyBorder="1" applyAlignment="1">
      <alignment horizontal="center" vertical="center" textRotation="255" wrapText="1"/>
    </xf>
    <xf numFmtId="0" fontId="6" fillId="0" borderId="128" xfId="0" applyFont="1" applyBorder="1" applyAlignment="1">
      <alignment horizontal="center" vertical="center" textRotation="255" wrapText="1"/>
    </xf>
    <xf numFmtId="0" fontId="6" fillId="0" borderId="7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03" xfId="0" applyFont="1" applyBorder="1" applyAlignment="1">
      <alignment horizontal="center" vertical="center" textRotation="255" wrapText="1"/>
    </xf>
    <xf numFmtId="0" fontId="6" fillId="0" borderId="104" xfId="0" applyFont="1" applyBorder="1" applyAlignment="1">
      <alignment horizontal="center" vertical="center" textRotation="255" wrapText="1"/>
    </xf>
    <xf numFmtId="0" fontId="6" fillId="0" borderId="105" xfId="0" applyFont="1" applyBorder="1" applyAlignment="1">
      <alignment horizontal="center" vertical="center" textRotation="255" wrapText="1"/>
    </xf>
    <xf numFmtId="0" fontId="6" fillId="0" borderId="126"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2"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57"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58" xfId="0" applyFont="1" applyBorder="1" applyAlignment="1">
      <alignment horizontal="center" vertical="center" textRotation="255" wrapText="1"/>
    </xf>
    <xf numFmtId="0" fontId="6" fillId="0" borderId="129" xfId="0" applyFont="1" applyBorder="1" applyAlignment="1">
      <alignment horizontal="center" vertical="center" textRotation="255"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38" fontId="6" fillId="0" borderId="101" xfId="16" applyFont="1" applyBorder="1" applyAlignment="1">
      <alignment horizontal="center" vertical="center" wrapText="1"/>
    </xf>
    <xf numFmtId="38" fontId="6" fillId="0" borderId="44" xfId="16" applyFont="1" applyBorder="1" applyAlignment="1">
      <alignment horizontal="center" vertical="center" wrapText="1"/>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9" borderId="134"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0" borderId="16" xfId="0" applyFont="1" applyBorder="1" applyAlignment="1">
      <alignment horizontal="center" vertical="center" textRotation="255" wrapText="1"/>
    </xf>
    <xf numFmtId="0" fontId="6" fillId="0" borderId="60"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9" borderId="101" xfId="0" applyFont="1" applyFill="1" applyBorder="1" applyAlignment="1">
      <alignment horizontal="center" vertical="center" wrapText="1"/>
    </xf>
    <xf numFmtId="0" fontId="6" fillId="9" borderId="135" xfId="0" applyFont="1" applyFill="1" applyBorder="1" applyAlignment="1">
      <alignment horizontal="center" vertical="center" wrapText="1"/>
    </xf>
    <xf numFmtId="0" fontId="6" fillId="9" borderId="136" xfId="0" applyFont="1" applyFill="1" applyBorder="1" applyAlignment="1">
      <alignment horizontal="center" vertical="center" wrapText="1"/>
    </xf>
    <xf numFmtId="38" fontId="6" fillId="0" borderId="98" xfId="16" applyFont="1" applyBorder="1" applyAlignment="1">
      <alignment horizontal="center" vertical="center" wrapText="1"/>
    </xf>
    <xf numFmtId="38" fontId="6" fillId="0" borderId="16" xfId="16" applyFont="1" applyBorder="1" applyAlignment="1">
      <alignment horizontal="center" vertical="center" wrapText="1"/>
    </xf>
    <xf numFmtId="0" fontId="6" fillId="9" borderId="107" xfId="0" applyFont="1" applyFill="1" applyBorder="1" applyAlignment="1">
      <alignment horizontal="center" vertical="center" wrapText="1"/>
    </xf>
    <xf numFmtId="0" fontId="6" fillId="9" borderId="102"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62" xfId="0" applyFont="1" applyFill="1" applyBorder="1" applyAlignment="1">
      <alignment horizontal="center" vertical="center" wrapText="1"/>
    </xf>
    <xf numFmtId="0" fontId="6" fillId="9" borderId="63" xfId="0" applyFont="1" applyFill="1" applyBorder="1" applyAlignment="1">
      <alignment horizontal="center" vertical="center" wrapText="1"/>
    </xf>
    <xf numFmtId="0" fontId="6" fillId="0" borderId="105" xfId="0" applyFont="1" applyBorder="1" applyAlignment="1">
      <alignment horizontal="center" vertical="center" wrapText="1"/>
    </xf>
    <xf numFmtId="0" fontId="6" fillId="0" borderId="129" xfId="0" applyFont="1" applyBorder="1" applyAlignment="1">
      <alignment horizontal="left" vertical="center" wrapText="1"/>
    </xf>
    <xf numFmtId="0" fontId="6" fillId="0" borderId="114" xfId="0" applyFont="1" applyBorder="1" applyAlignment="1">
      <alignment horizontal="left" vertical="center" wrapText="1"/>
    </xf>
    <xf numFmtId="0" fontId="6" fillId="0" borderId="105" xfId="0" applyFont="1" applyBorder="1" applyAlignment="1">
      <alignment horizontal="left" vertical="center" wrapText="1"/>
    </xf>
    <xf numFmtId="38" fontId="6" fillId="7" borderId="137" xfId="16" applyFont="1" applyFill="1" applyBorder="1" applyAlignment="1">
      <alignment horizontal="center" vertical="center" wrapText="1"/>
    </xf>
    <xf numFmtId="38" fontId="6" fillId="7" borderId="138" xfId="16" applyFont="1" applyFill="1" applyBorder="1" applyAlignment="1">
      <alignment horizontal="center" vertical="center" wrapText="1"/>
    </xf>
    <xf numFmtId="0" fontId="10" fillId="2" borderId="114" xfId="0" applyFont="1" applyFill="1" applyBorder="1" applyAlignment="1">
      <alignment horizontal="center" vertical="center" wrapText="1"/>
    </xf>
    <xf numFmtId="0" fontId="10" fillId="2" borderId="139"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9" fillId="0" borderId="0" xfId="0" applyFont="1" applyBorder="1" applyAlignment="1">
      <alignment vertical="center" wrapText="1"/>
    </xf>
    <xf numFmtId="0" fontId="9" fillId="0" borderId="31" xfId="0" applyFont="1" applyBorder="1" applyAlignment="1">
      <alignment horizontal="center" vertical="center" wrapText="1"/>
    </xf>
    <xf numFmtId="58" fontId="9" fillId="0" borderId="4" xfId="0" applyNumberFormat="1" applyFont="1" applyBorder="1" applyAlignment="1">
      <alignment horizontal="center" vertical="center" wrapText="1"/>
    </xf>
    <xf numFmtId="58" fontId="9" fillId="0" borderId="5" xfId="0" applyNumberFormat="1" applyFont="1" applyBorder="1" applyAlignment="1">
      <alignment horizontal="center" vertical="center" wrapText="1"/>
    </xf>
    <xf numFmtId="0" fontId="9" fillId="0" borderId="13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38" fontId="9" fillId="0" borderId="4" xfId="0" applyNumberFormat="1" applyFont="1" applyBorder="1" applyAlignment="1">
      <alignment horizontal="center" vertical="center" wrapText="1"/>
    </xf>
    <xf numFmtId="38" fontId="9" fillId="0" borderId="5" xfId="0" applyNumberFormat="1" applyFont="1" applyBorder="1" applyAlignment="1">
      <alignment horizontal="center" vertical="center" wrapText="1"/>
    </xf>
    <xf numFmtId="38" fontId="9" fillId="0" borderId="6" xfId="0" applyNumberFormat="1" applyFont="1" applyBorder="1" applyAlignment="1">
      <alignment horizontal="center" vertical="center" wrapText="1"/>
    </xf>
    <xf numFmtId="0" fontId="9" fillId="0" borderId="52"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38" fontId="9" fillId="0" borderId="8" xfId="0" applyNumberFormat="1" applyFont="1" applyBorder="1" applyAlignment="1" applyProtection="1">
      <alignment vertical="top" wrapText="1"/>
      <protection locked="0"/>
    </xf>
    <xf numFmtId="38" fontId="9" fillId="0" borderId="10" xfId="0" applyNumberFormat="1" applyFont="1" applyBorder="1" applyAlignment="1" applyProtection="1">
      <alignment vertical="top" wrapText="1"/>
      <protection locked="0"/>
    </xf>
    <xf numFmtId="38" fontId="9" fillId="0" borderId="11" xfId="0" applyNumberFormat="1" applyFont="1" applyBorder="1" applyAlignment="1" applyProtection="1">
      <alignment vertical="top" wrapText="1"/>
      <protection locked="0"/>
    </xf>
    <xf numFmtId="0" fontId="9" fillId="0" borderId="53"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5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38" fontId="9" fillId="0" borderId="3" xfId="0" applyNumberFormat="1" applyFont="1" applyBorder="1" applyAlignment="1">
      <alignment horizontal="center" vertical="center" wrapText="1"/>
    </xf>
    <xf numFmtId="38" fontId="9" fillId="0" borderId="58"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86"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9"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0" xfId="0" applyFont="1" applyAlignment="1">
      <alignment horizontal="center" vertical="center" wrapText="1"/>
    </xf>
    <xf numFmtId="0" fontId="9" fillId="0" borderId="5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0" xfId="0" applyFont="1" applyBorder="1" applyAlignment="1">
      <alignment horizontal="left" vertical="center" wrapText="1"/>
    </xf>
    <xf numFmtId="0" fontId="9" fillId="0" borderId="8"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6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32" xfId="0" applyFont="1" applyBorder="1" applyAlignment="1">
      <alignment horizontal="center" vertical="center" wrapText="1"/>
    </xf>
    <xf numFmtId="58" fontId="9" fillId="0" borderId="5" xfId="0" applyNumberFormat="1" applyFont="1" applyBorder="1" applyAlignment="1">
      <alignment horizontal="right" vertical="center" shrinkToFit="1"/>
    </xf>
    <xf numFmtId="58" fontId="9" fillId="0" borderId="5" xfId="0" applyNumberFormat="1" applyFont="1" applyBorder="1" applyAlignment="1">
      <alignment horizontal="left" vertical="center" shrinkToFit="1"/>
    </xf>
    <xf numFmtId="0" fontId="9" fillId="0" borderId="5" xfId="0" applyNumberFormat="1" applyFont="1" applyBorder="1" applyAlignment="1">
      <alignment horizontal="left" vertical="center" shrinkToFit="1"/>
    </xf>
    <xf numFmtId="0" fontId="9" fillId="0" borderId="7" xfId="0" applyNumberFormat="1" applyFont="1" applyBorder="1" applyAlignment="1">
      <alignment horizontal="left" vertical="center" shrinkToFit="1"/>
    </xf>
    <xf numFmtId="32" fontId="9" fillId="0" borderId="5" xfId="0" applyNumberFormat="1" applyFont="1" applyBorder="1" applyAlignment="1">
      <alignment horizontal="center" vertical="center" wrapText="1"/>
    </xf>
    <xf numFmtId="0" fontId="10" fillId="0" borderId="10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2" xfId="0" applyFont="1" applyBorder="1" applyAlignment="1">
      <alignment horizontal="center" vertical="center" wrapText="1"/>
    </xf>
    <xf numFmtId="209" fontId="9" fillId="0" borderId="72" xfId="0" applyNumberFormat="1" applyFont="1" applyBorder="1" applyAlignment="1">
      <alignment horizontal="center" vertical="center" wrapText="1"/>
    </xf>
    <xf numFmtId="209" fontId="0" fillId="0" borderId="72" xfId="0" applyNumberFormat="1" applyBorder="1" applyAlignment="1">
      <alignment/>
    </xf>
    <xf numFmtId="0" fontId="9" fillId="0" borderId="72" xfId="0" applyFont="1" applyBorder="1" applyAlignment="1">
      <alignment horizontal="left" vertical="center" wrapText="1"/>
    </xf>
    <xf numFmtId="205" fontId="9" fillId="0" borderId="5" xfId="0" applyNumberFormat="1" applyFont="1" applyBorder="1" applyAlignment="1">
      <alignment horizontal="left" vertical="center" wrapText="1"/>
    </xf>
    <xf numFmtId="205" fontId="9" fillId="0" borderId="42" xfId="0" applyNumberFormat="1" applyFont="1" applyBorder="1" applyAlignment="1">
      <alignment horizontal="left" vertical="center" wrapText="1"/>
    </xf>
    <xf numFmtId="0" fontId="9" fillId="0" borderId="5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5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38"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0" borderId="5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4" xfId="0" applyBorder="1" applyAlignment="1">
      <alignment horizontal="center" vertical="center"/>
    </xf>
    <xf numFmtId="0" fontId="9" fillId="0" borderId="2" xfId="0" applyFont="1" applyFill="1" applyBorder="1" applyAlignment="1">
      <alignment vertical="center" wrapText="1" shrinkToFit="1"/>
    </xf>
    <xf numFmtId="0" fontId="9" fillId="0" borderId="4" xfId="0" applyFont="1" applyFill="1" applyBorder="1" applyAlignment="1">
      <alignment vertical="center" wrapText="1" shrinkToFit="1"/>
    </xf>
    <xf numFmtId="0" fontId="9" fillId="0" borderId="59"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4" xfId="0" applyFont="1" applyFill="1" applyBorder="1" applyAlignment="1">
      <alignment horizontal="center" vertical="center" wrapText="1" shrinkToFit="1"/>
    </xf>
    <xf numFmtId="0" fontId="9" fillId="0" borderId="99"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10" fillId="0" borderId="0" xfId="0" applyFont="1" applyAlignment="1">
      <alignment horizontal="center" vertical="center"/>
    </xf>
    <xf numFmtId="0" fontId="9" fillId="0" borderId="107"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9" fillId="0" borderId="68" xfId="0" applyFont="1" applyFill="1" applyBorder="1" applyAlignment="1">
      <alignment horizontal="center" vertical="center" wrapText="1" shrinkToFit="1"/>
    </xf>
    <xf numFmtId="0" fontId="9" fillId="0" borderId="60" xfId="0" applyFont="1" applyFill="1" applyBorder="1" applyAlignment="1">
      <alignment horizontal="center" vertical="center" wrapText="1" shrinkToFit="1"/>
    </xf>
    <xf numFmtId="0" fontId="18" fillId="0" borderId="31" xfId="0" applyFont="1" applyBorder="1" applyAlignment="1">
      <alignment vertical="center" shrinkToFit="1"/>
    </xf>
    <xf numFmtId="212" fontId="20" fillId="0" borderId="0" xfId="0" applyNumberFormat="1" applyFont="1" applyBorder="1" applyAlignment="1" applyProtection="1">
      <alignment horizontal="distributed" vertical="center"/>
      <protection locked="0"/>
    </xf>
    <xf numFmtId="58" fontId="20" fillId="0" borderId="0" xfId="0" applyNumberFormat="1" applyFont="1" applyAlignment="1" applyProtection="1">
      <alignment horizontal="distributed" vertical="center"/>
      <protection locked="0"/>
    </xf>
    <xf numFmtId="0" fontId="19" fillId="0" borderId="0" xfId="0" applyFont="1" applyAlignment="1">
      <alignment horizontal="center" vertical="center" shrinkToFit="1"/>
    </xf>
    <xf numFmtId="49" fontId="19" fillId="0" borderId="0" xfId="0" applyNumberFormat="1" applyFont="1" applyAlignment="1">
      <alignment horizontal="center" vertical="center"/>
    </xf>
    <xf numFmtId="209" fontId="19" fillId="0" borderId="0" xfId="0" applyNumberFormat="1" applyFont="1" applyAlignment="1">
      <alignment horizontal="left" vertical="center"/>
    </xf>
    <xf numFmtId="210" fontId="19" fillId="0" borderId="0" xfId="0" applyNumberFormat="1" applyFont="1" applyAlignment="1">
      <alignment horizontal="left" vertical="top" wrapText="1"/>
    </xf>
    <xf numFmtId="58" fontId="19" fillId="0" borderId="0" xfId="0" applyNumberFormat="1" applyFont="1" applyAlignment="1">
      <alignment horizontal="distributed" vertical="center"/>
    </xf>
    <xf numFmtId="0" fontId="19" fillId="0" borderId="0" xfId="0" applyFont="1" applyAlignment="1">
      <alignment horizontal="left" vertical="center" shrinkToFit="1"/>
    </xf>
    <xf numFmtId="211" fontId="19" fillId="0" borderId="0" xfId="0" applyNumberFormat="1" applyFont="1" applyAlignment="1">
      <alignment horizontal="left" vertical="center"/>
    </xf>
    <xf numFmtId="0" fontId="22" fillId="0" borderId="141" xfId="0" applyFont="1" applyBorder="1" applyAlignment="1" applyProtection="1">
      <alignment horizontal="center"/>
      <protection locked="0"/>
    </xf>
    <xf numFmtId="0" fontId="22" fillId="0" borderId="142" xfId="0" applyFont="1" applyBorder="1" applyAlignment="1" applyProtection="1">
      <alignment horizontal="center"/>
      <protection locked="0"/>
    </xf>
    <xf numFmtId="0" fontId="22" fillId="0" borderId="143" xfId="0" applyFont="1" applyBorder="1" applyAlignment="1" applyProtection="1">
      <alignment horizontal="center"/>
      <protection locked="0"/>
    </xf>
    <xf numFmtId="0" fontId="22" fillId="0" borderId="144" xfId="0" applyFont="1" applyBorder="1" applyAlignment="1" applyProtection="1">
      <alignment horizontal="center"/>
      <protection locked="0"/>
    </xf>
    <xf numFmtId="0" fontId="22" fillId="0" borderId="141" xfId="0" applyFont="1" applyBorder="1" applyAlignment="1" applyProtection="1">
      <alignment horizontal="center" vertical="center"/>
      <protection locked="0"/>
    </xf>
    <xf numFmtId="0" fontId="22" fillId="0" borderId="142" xfId="0" applyFont="1" applyBorder="1" applyAlignment="1" applyProtection="1">
      <alignment horizontal="center" vertical="center"/>
      <protection/>
    </xf>
    <xf numFmtId="0" fontId="22" fillId="0" borderId="143" xfId="0" applyFont="1" applyBorder="1" applyAlignment="1" applyProtection="1">
      <alignment horizontal="center" vertical="center"/>
      <protection/>
    </xf>
    <xf numFmtId="0" fontId="22" fillId="0" borderId="144" xfId="0" applyFont="1" applyBorder="1" applyAlignment="1" applyProtection="1">
      <alignment horizontal="center" vertical="center"/>
      <protection/>
    </xf>
    <xf numFmtId="0" fontId="23" fillId="0" borderId="0" xfId="0" applyFont="1" applyAlignment="1" applyProtection="1">
      <alignment horizontal="center" vertical="center"/>
      <protection/>
    </xf>
    <xf numFmtId="58" fontId="20" fillId="0" borderId="0" xfId="0" applyNumberFormat="1" applyFont="1" applyAlignment="1" applyProtection="1">
      <alignment horizontal="distributed" vertical="center"/>
      <protection/>
    </xf>
    <xf numFmtId="0" fontId="20" fillId="0" borderId="0" xfId="0" applyFont="1" applyAlignment="1" applyProtection="1">
      <alignment horizontal="distributed"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131" xfId="0" applyFont="1" applyBorder="1" applyAlignment="1" applyProtection="1">
      <alignment horizontal="center" vertical="center"/>
      <protection/>
    </xf>
    <xf numFmtId="0" fontId="19" fillId="0" borderId="72" xfId="0" applyFont="1" applyBorder="1" applyAlignment="1" applyProtection="1">
      <alignment horizontal="center" vertical="center"/>
      <protection/>
    </xf>
    <xf numFmtId="0" fontId="19" fillId="0" borderId="73" xfId="0" applyFont="1" applyBorder="1" applyAlignment="1" applyProtection="1">
      <alignment horizontal="center" vertical="center"/>
      <protection/>
    </xf>
    <xf numFmtId="0" fontId="19" fillId="0" borderId="53" xfId="0" applyFont="1" applyBorder="1" applyAlignment="1" applyProtection="1">
      <alignment horizontal="distributed" vertical="center"/>
      <protection/>
    </xf>
    <xf numFmtId="0" fontId="19" fillId="0" borderId="5" xfId="0" applyFont="1" applyBorder="1" applyAlignment="1" applyProtection="1">
      <alignment horizontal="distributed" vertical="center"/>
      <protection/>
    </xf>
    <xf numFmtId="0" fontId="19" fillId="0" borderId="5" xfId="0" applyFont="1" applyBorder="1" applyAlignment="1" applyProtection="1">
      <alignment horizontal="center" vertical="center"/>
      <protection/>
    </xf>
    <xf numFmtId="0" fontId="19" fillId="0" borderId="7" xfId="0" applyFont="1" applyBorder="1" applyAlignment="1" applyProtection="1">
      <alignment horizontal="distributed" vertical="center"/>
      <protection/>
    </xf>
    <xf numFmtId="0" fontId="19" fillId="0" borderId="5" xfId="0" applyFont="1" applyBorder="1" applyAlignment="1" applyProtection="1">
      <alignment horizontal="right" vertical="center"/>
      <protection/>
    </xf>
    <xf numFmtId="0" fontId="19" fillId="0" borderId="5" xfId="0" applyFont="1" applyBorder="1" applyAlignment="1" applyProtection="1">
      <alignment horizontal="left" vertical="center"/>
      <protection/>
    </xf>
    <xf numFmtId="0" fontId="22" fillId="0" borderId="42" xfId="0" applyFont="1" applyBorder="1" applyAlignment="1" applyProtection="1">
      <alignment horizontal="center"/>
      <protection/>
    </xf>
    <xf numFmtId="0" fontId="22" fillId="0" borderId="74" xfId="0" applyFont="1" applyBorder="1" applyAlignment="1" applyProtection="1">
      <alignment horizontal="center"/>
      <protection/>
    </xf>
    <xf numFmtId="0" fontId="19" fillId="0" borderId="55" xfId="0" applyFont="1" applyBorder="1" applyAlignment="1" applyProtection="1">
      <alignment horizontal="distributed" vertical="center"/>
      <protection/>
    </xf>
    <xf numFmtId="0" fontId="19" fillId="0" borderId="42" xfId="0" applyFont="1" applyBorder="1" applyAlignment="1" applyProtection="1">
      <alignment horizontal="distributed" vertical="center"/>
      <protection/>
    </xf>
    <xf numFmtId="0" fontId="19" fillId="0" borderId="39" xfId="0" applyFont="1" applyBorder="1" applyAlignment="1" applyProtection="1">
      <alignment horizontal="distributed" vertical="center"/>
      <protection/>
    </xf>
    <xf numFmtId="0" fontId="19" fillId="0" borderId="113" xfId="0" applyFont="1" applyBorder="1" applyAlignment="1" applyProtection="1">
      <alignment horizontal="distributed" vertical="center"/>
      <protection/>
    </xf>
    <xf numFmtId="0" fontId="19" fillId="0" borderId="43" xfId="0" applyFont="1" applyBorder="1" applyAlignment="1" applyProtection="1">
      <alignment horizontal="distributed" vertical="center"/>
      <protection/>
    </xf>
    <xf numFmtId="0" fontId="19" fillId="0" borderId="44" xfId="0" applyFont="1" applyBorder="1" applyAlignment="1" applyProtection="1">
      <alignment horizontal="distributed" vertical="center"/>
      <protection/>
    </xf>
    <xf numFmtId="206" fontId="19" fillId="0" borderId="42" xfId="0" applyNumberFormat="1" applyFont="1" applyBorder="1" applyAlignment="1" applyProtection="1">
      <alignment horizontal="center" vertical="center" shrinkToFit="1"/>
      <protection/>
    </xf>
    <xf numFmtId="0" fontId="22" fillId="0" borderId="42" xfId="0" applyFont="1" applyBorder="1" applyAlignment="1" applyProtection="1">
      <alignment horizontal="center" vertical="center"/>
      <protection/>
    </xf>
    <xf numFmtId="0" fontId="22" fillId="0" borderId="74" xfId="0" applyFont="1" applyBorder="1" applyAlignment="1" applyProtection="1">
      <alignment horizontal="center" vertical="center"/>
      <protection/>
    </xf>
    <xf numFmtId="0" fontId="19" fillId="0" borderId="43" xfId="0" applyFont="1" applyBorder="1" applyAlignment="1" applyProtection="1">
      <alignment vertical="center" wrapText="1"/>
      <protection/>
    </xf>
    <xf numFmtId="0" fontId="19" fillId="0" borderId="69" xfId="0" applyFont="1" applyBorder="1" applyAlignment="1" applyProtection="1">
      <alignment vertical="center" wrapText="1"/>
      <protection/>
    </xf>
    <xf numFmtId="0" fontId="19" fillId="0" borderId="5" xfId="0" applyFont="1" applyBorder="1" applyAlignment="1" applyProtection="1">
      <alignment vertical="center"/>
      <protection/>
    </xf>
    <xf numFmtId="0" fontId="19" fillId="0" borderId="6" xfId="0" applyFont="1" applyBorder="1" applyAlignment="1" applyProtection="1">
      <alignment vertical="center"/>
      <protection/>
    </xf>
    <xf numFmtId="58" fontId="19" fillId="0" borderId="5" xfId="0" applyNumberFormat="1" applyFont="1" applyBorder="1" applyAlignment="1" applyProtection="1">
      <alignment horizontal="center" vertical="center" wrapText="1"/>
      <protection/>
    </xf>
    <xf numFmtId="0" fontId="19" fillId="0" borderId="5" xfId="0" applyFont="1" applyFill="1" applyBorder="1" applyAlignment="1" applyProtection="1">
      <alignment horizontal="center" vertical="center" wrapText="1"/>
      <protection/>
    </xf>
    <xf numFmtId="58" fontId="19" fillId="0" borderId="5" xfId="0" applyNumberFormat="1" applyFont="1" applyFill="1" applyBorder="1" applyAlignment="1" applyProtection="1">
      <alignment horizontal="center" vertical="center" wrapText="1"/>
      <protection/>
    </xf>
    <xf numFmtId="0" fontId="19" fillId="0" borderId="42" xfId="0" applyFont="1" applyBorder="1" applyAlignment="1" applyProtection="1">
      <alignment horizontal="left" vertical="center"/>
      <protection/>
    </xf>
    <xf numFmtId="0" fontId="19" fillId="0" borderId="74" xfId="0" applyFont="1" applyBorder="1" applyAlignment="1" applyProtection="1">
      <alignment horizontal="left" vertical="center"/>
      <protection/>
    </xf>
    <xf numFmtId="0" fontId="19" fillId="0" borderId="43" xfId="0" applyFont="1" applyBorder="1" applyAlignment="1" applyProtection="1">
      <alignment horizontal="left" vertical="center"/>
      <protection/>
    </xf>
    <xf numFmtId="0" fontId="19" fillId="0" borderId="69" xfId="0" applyFont="1" applyBorder="1" applyAlignment="1" applyProtection="1">
      <alignment horizontal="left" vertical="center"/>
      <protection/>
    </xf>
    <xf numFmtId="38" fontId="19" fillId="0" borderId="4" xfId="16" applyFont="1" applyBorder="1" applyAlignment="1" applyProtection="1">
      <alignment horizontal="right" vertical="center"/>
      <protection/>
    </xf>
    <xf numFmtId="38" fontId="19" fillId="0" borderId="5" xfId="16" applyFont="1" applyBorder="1" applyAlignment="1" applyProtection="1">
      <alignment horizontal="right" vertical="center"/>
      <protection/>
    </xf>
    <xf numFmtId="0" fontId="19" fillId="0" borderId="45"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3" fontId="19" fillId="0" borderId="4" xfId="0" applyNumberFormat="1" applyFont="1" applyBorder="1" applyAlignment="1" applyProtection="1">
      <alignment horizontal="right" vertical="center"/>
      <protection/>
    </xf>
    <xf numFmtId="0" fontId="19" fillId="0" borderId="6" xfId="0" applyFont="1" applyBorder="1" applyAlignment="1" applyProtection="1">
      <alignment horizontal="left" vertical="center"/>
      <protection/>
    </xf>
    <xf numFmtId="0" fontId="19" fillId="0" borderId="53" xfId="0" applyFont="1" applyBorder="1" applyAlignment="1" applyProtection="1">
      <alignment horizontal="distributed" vertical="center" wrapText="1"/>
      <protection/>
    </xf>
    <xf numFmtId="0" fontId="19" fillId="0" borderId="5" xfId="0" applyFont="1" applyBorder="1" applyAlignment="1" applyProtection="1">
      <alignment horizontal="left" vertical="center" wrapText="1"/>
      <protection/>
    </xf>
    <xf numFmtId="0" fontId="19" fillId="0" borderId="5" xfId="0" applyFont="1" applyBorder="1" applyAlignment="1" applyProtection="1">
      <alignment horizontal="left" vertical="center" shrinkToFit="1"/>
      <protection/>
    </xf>
    <xf numFmtId="0" fontId="19" fillId="0" borderId="5" xfId="0" applyFont="1" applyBorder="1" applyAlignment="1" applyProtection="1">
      <alignment horizontal="distributed" vertical="center" wrapText="1"/>
      <protection/>
    </xf>
    <xf numFmtId="0" fontId="19" fillId="0" borderId="52" xfId="0" applyFont="1" applyBorder="1" applyAlignment="1" applyProtection="1">
      <alignment horizontal="distributed" vertical="center"/>
      <protection/>
    </xf>
    <xf numFmtId="0" fontId="19" fillId="0" borderId="10" xfId="0" applyFont="1" applyBorder="1" applyAlignment="1" applyProtection="1">
      <alignment horizontal="distributed" vertical="center"/>
      <protection/>
    </xf>
    <xf numFmtId="0" fontId="19" fillId="0" borderId="9" xfId="0" applyFont="1" applyBorder="1" applyAlignment="1" applyProtection="1">
      <alignment horizontal="distributed" vertical="center"/>
      <protection/>
    </xf>
    <xf numFmtId="58" fontId="19" fillId="0" borderId="10" xfId="0" applyNumberFormat="1" applyFont="1" applyBorder="1" applyAlignment="1" applyProtection="1">
      <alignment horizontal="center" vertical="center" wrapText="1"/>
      <protection/>
    </xf>
    <xf numFmtId="32" fontId="19" fillId="0" borderId="10" xfId="0" applyNumberFormat="1" applyFont="1" applyBorder="1" applyAlignment="1" applyProtection="1">
      <alignment horizontal="center" vertical="center"/>
      <protection/>
    </xf>
    <xf numFmtId="212" fontId="19" fillId="0" borderId="0" xfId="0" applyNumberFormat="1"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9"/>
  <dimension ref="A1:AH52"/>
  <sheetViews>
    <sheetView tabSelected="1" zoomScale="75" zoomScaleNormal="75" workbookViewId="0" topLeftCell="A1">
      <pane ySplit="1" topLeftCell="BM2" activePane="bottomLeft" state="frozen"/>
      <selection pane="topLeft" activeCell="E13" sqref="E13:F13"/>
      <selection pane="bottomLeft" activeCell="S7" sqref="S7"/>
    </sheetView>
  </sheetViews>
  <sheetFormatPr defaultColWidth="9.00390625" defaultRowHeight="26.25" customHeight="1"/>
  <cols>
    <col min="1" max="1" width="12.875" style="159" customWidth="1"/>
    <col min="2" max="2" width="9.375" style="159" customWidth="1"/>
    <col min="3" max="22" width="4.375" style="159" customWidth="1"/>
    <col min="23" max="23" width="8.625" style="159" customWidth="1"/>
    <col min="24" max="24" width="5.125" style="159" customWidth="1"/>
    <col min="25" max="25" width="16.875" style="160" customWidth="1"/>
    <col min="26" max="26" width="22.875" style="160" bestFit="1" customWidth="1"/>
    <col min="27" max="27" width="7.50390625" style="161" bestFit="1" customWidth="1"/>
    <col min="28" max="28" width="7.50390625" style="161" customWidth="1"/>
    <col min="29" max="29" width="8.25390625" style="159" customWidth="1"/>
    <col min="30" max="30" width="9.00390625" style="160" customWidth="1"/>
    <col min="31" max="31" width="17.625" style="159" bestFit="1" customWidth="1"/>
    <col min="32" max="16384" width="9.00390625" style="159" customWidth="1"/>
  </cols>
  <sheetData>
    <row r="1" spans="1:23" ht="26.25" customHeight="1">
      <c r="A1" s="407"/>
      <c r="B1" s="407"/>
      <c r="C1" s="407"/>
      <c r="D1" s="407"/>
      <c r="E1" s="407"/>
      <c r="F1" s="407"/>
      <c r="G1" s="407"/>
      <c r="H1" s="407"/>
      <c r="I1" s="407"/>
      <c r="J1" s="407"/>
      <c r="K1" s="407"/>
      <c r="L1" s="407"/>
      <c r="M1" s="407"/>
      <c r="N1" s="407"/>
      <c r="O1" s="407"/>
      <c r="P1" s="407"/>
      <c r="Q1" s="407"/>
      <c r="R1" s="407"/>
      <c r="S1" s="407"/>
      <c r="T1" s="407"/>
      <c r="U1" s="407"/>
      <c r="V1" s="407"/>
      <c r="W1" s="407"/>
    </row>
    <row r="2" spans="1:32" ht="39.75" customHeight="1">
      <c r="A2" s="408" t="s">
        <v>335</v>
      </c>
      <c r="B2" s="408"/>
      <c r="C2" s="408"/>
      <c r="D2" s="408"/>
      <c r="E2" s="408"/>
      <c r="F2" s="408"/>
      <c r="G2" s="408"/>
      <c r="H2" s="408"/>
      <c r="I2" s="408"/>
      <c r="J2" s="408"/>
      <c r="K2" s="408"/>
      <c r="L2" s="408"/>
      <c r="M2" s="408"/>
      <c r="N2" s="408"/>
      <c r="O2" s="408"/>
      <c r="P2" s="408"/>
      <c r="Q2" s="408"/>
      <c r="R2" s="408"/>
      <c r="S2" s="408"/>
      <c r="T2" s="408"/>
      <c r="U2" s="408"/>
      <c r="V2" s="408"/>
      <c r="W2" s="408"/>
      <c r="Y2" s="160" t="s">
        <v>86</v>
      </c>
      <c r="AE2" s="162"/>
      <c r="AF2" s="162"/>
    </row>
    <row r="3" spans="1:32" ht="26.25" customHeight="1" thickBot="1">
      <c r="A3" s="163" t="s">
        <v>68</v>
      </c>
      <c r="B3" s="409" t="s">
        <v>356</v>
      </c>
      <c r="C3" s="400"/>
      <c r="D3" s="400"/>
      <c r="E3" s="412"/>
      <c r="F3" s="412"/>
      <c r="G3" s="412"/>
      <c r="H3" s="412"/>
      <c r="I3" s="412"/>
      <c r="J3" s="412"/>
      <c r="K3" s="412"/>
      <c r="L3" s="164"/>
      <c r="M3" s="164"/>
      <c r="N3" s="164"/>
      <c r="O3" s="165"/>
      <c r="P3" s="165"/>
      <c r="Q3" s="165"/>
      <c r="R3" s="165"/>
      <c r="S3" s="165"/>
      <c r="T3" s="165"/>
      <c r="U3" s="165"/>
      <c r="V3" s="165"/>
      <c r="W3" s="187"/>
      <c r="Y3" s="166"/>
      <c r="Z3" s="166"/>
      <c r="AA3" s="397"/>
      <c r="AB3" s="397"/>
      <c r="AC3" s="397"/>
      <c r="AD3" s="397"/>
      <c r="AE3" s="397"/>
      <c r="AF3" s="162"/>
    </row>
    <row r="4" spans="1:32" ht="26.25" customHeight="1" thickBot="1">
      <c r="A4" s="169" t="s">
        <v>313</v>
      </c>
      <c r="B4" s="401" t="s">
        <v>460</v>
      </c>
      <c r="C4" s="402"/>
      <c r="D4" s="403"/>
      <c r="E4" s="281"/>
      <c r="F4" s="404"/>
      <c r="G4" s="396"/>
      <c r="H4" s="396"/>
      <c r="I4" s="396"/>
      <c r="J4" s="396"/>
      <c r="K4" s="438"/>
      <c r="L4" s="180"/>
      <c r="M4" s="180"/>
      <c r="N4" s="180"/>
      <c r="O4" s="180"/>
      <c r="P4" s="180"/>
      <c r="Q4" s="180"/>
      <c r="R4" s="180"/>
      <c r="S4" s="180"/>
      <c r="T4" s="180"/>
      <c r="U4" s="180"/>
      <c r="V4" s="180"/>
      <c r="W4" s="196"/>
      <c r="X4" s="171"/>
      <c r="Y4" s="172"/>
      <c r="Z4" s="166"/>
      <c r="AA4" s="198"/>
      <c r="AB4" s="188"/>
      <c r="AC4" s="186"/>
      <c r="AD4" s="185"/>
      <c r="AE4" s="198"/>
      <c r="AF4" s="162"/>
    </row>
    <row r="5" spans="1:32" ht="26.25" customHeight="1" thickBot="1">
      <c r="A5" s="173" t="s">
        <v>57</v>
      </c>
      <c r="B5" s="248" t="s">
        <v>343</v>
      </c>
      <c r="C5" s="385">
        <v>4202000587</v>
      </c>
      <c r="D5" s="386"/>
      <c r="E5" s="387"/>
      <c r="F5" s="249" t="s">
        <v>344</v>
      </c>
      <c r="G5" s="388" t="s">
        <v>377</v>
      </c>
      <c r="H5" s="389"/>
      <c r="I5" s="389"/>
      <c r="J5" s="389"/>
      <c r="K5" s="389"/>
      <c r="L5" s="389"/>
      <c r="M5" s="389"/>
      <c r="N5" s="389"/>
      <c r="O5" s="389"/>
      <c r="P5" s="389"/>
      <c r="Q5" s="389"/>
      <c r="R5" s="389"/>
      <c r="S5" s="389"/>
      <c r="T5" s="389"/>
      <c r="U5" s="389"/>
      <c r="V5" s="389"/>
      <c r="W5" s="390"/>
      <c r="X5" s="171"/>
      <c r="Y5" s="172"/>
      <c r="Z5" s="166"/>
      <c r="AA5" s="198"/>
      <c r="AB5" s="198"/>
      <c r="AC5" s="185"/>
      <c r="AD5" s="186"/>
      <c r="AE5" s="186"/>
      <c r="AF5" s="162"/>
    </row>
    <row r="6" spans="1:32" ht="26.25" customHeight="1" thickBot="1">
      <c r="A6" s="174" t="s">
        <v>58</v>
      </c>
      <c r="B6" s="282" t="s">
        <v>314</v>
      </c>
      <c r="C6" s="398">
        <v>8400000</v>
      </c>
      <c r="D6" s="399"/>
      <c r="E6" s="399"/>
      <c r="F6" s="399"/>
      <c r="G6" s="393"/>
      <c r="H6" s="394" t="s">
        <v>315</v>
      </c>
      <c r="I6" s="395"/>
      <c r="J6" s="378">
        <v>8400000</v>
      </c>
      <c r="K6" s="379"/>
      <c r="L6" s="379"/>
      <c r="M6" s="379"/>
      <c r="N6" s="380"/>
      <c r="O6" s="175"/>
      <c r="P6" s="158"/>
      <c r="Q6" s="175"/>
      <c r="R6" s="175"/>
      <c r="S6" s="175"/>
      <c r="T6" s="175"/>
      <c r="U6" s="175"/>
      <c r="V6" s="175"/>
      <c r="W6" s="176"/>
      <c r="X6" s="171"/>
      <c r="Y6" s="172"/>
      <c r="Z6" s="166"/>
      <c r="AA6" s="198"/>
      <c r="AB6" s="198"/>
      <c r="AC6" s="185"/>
      <c r="AD6" s="186"/>
      <c r="AE6" s="186"/>
      <c r="AF6" s="162"/>
    </row>
    <row r="7" spans="1:32" ht="26.25" customHeight="1" thickBot="1">
      <c r="A7" s="173" t="s">
        <v>387</v>
      </c>
      <c r="B7" s="423" t="s">
        <v>441</v>
      </c>
      <c r="C7" s="424"/>
      <c r="D7" s="424"/>
      <c r="E7" s="424"/>
      <c r="F7" s="424"/>
      <c r="G7" s="424"/>
      <c r="H7" s="424"/>
      <c r="I7" s="410"/>
      <c r="J7" s="286"/>
      <c r="K7" s="285"/>
      <c r="L7" s="285"/>
      <c r="M7" s="285"/>
      <c r="N7" s="285"/>
      <c r="O7" s="158"/>
      <c r="P7" s="170"/>
      <c r="Q7" s="175"/>
      <c r="R7" s="175"/>
      <c r="S7" s="175"/>
      <c r="T7" s="175"/>
      <c r="U7" s="175"/>
      <c r="V7" s="175"/>
      <c r="W7" s="176"/>
      <c r="X7" s="171"/>
      <c r="Y7" s="172"/>
      <c r="Z7" s="166"/>
      <c r="AA7" s="198"/>
      <c r="AB7" s="198"/>
      <c r="AC7" s="185"/>
      <c r="AD7" s="186"/>
      <c r="AE7" s="186"/>
      <c r="AF7" s="162"/>
    </row>
    <row r="8" spans="1:32" ht="26.25" customHeight="1" thickBot="1">
      <c r="A8" s="174" t="s">
        <v>59</v>
      </c>
      <c r="B8" s="283"/>
      <c r="C8" s="463">
        <v>39646</v>
      </c>
      <c r="D8" s="464"/>
      <c r="E8" s="464"/>
      <c r="F8" s="464"/>
      <c r="G8" s="464"/>
      <c r="H8" s="465"/>
      <c r="I8" s="284" t="s">
        <v>316</v>
      </c>
      <c r="J8" s="463">
        <v>39887</v>
      </c>
      <c r="K8" s="464"/>
      <c r="L8" s="464"/>
      <c r="M8" s="464"/>
      <c r="N8" s="464"/>
      <c r="O8" s="465"/>
      <c r="P8" s="287"/>
      <c r="Q8" s="170"/>
      <c r="R8" s="175"/>
      <c r="S8" s="175"/>
      <c r="T8" s="175"/>
      <c r="U8" s="175"/>
      <c r="V8" s="175"/>
      <c r="W8" s="176"/>
      <c r="X8" s="178"/>
      <c r="Y8" s="172"/>
      <c r="Z8" s="166"/>
      <c r="AA8" s="198"/>
      <c r="AB8" s="198"/>
      <c r="AC8" s="185"/>
      <c r="AD8" s="186"/>
      <c r="AE8" s="186"/>
      <c r="AF8" s="162"/>
    </row>
    <row r="9" spans="1:32" ht="26.25" customHeight="1" thickBot="1">
      <c r="A9" s="179" t="s">
        <v>60</v>
      </c>
      <c r="B9" s="177"/>
      <c r="C9" s="463">
        <v>39892</v>
      </c>
      <c r="D9" s="464"/>
      <c r="E9" s="464"/>
      <c r="F9" s="464"/>
      <c r="G9" s="464"/>
      <c r="H9" s="465"/>
      <c r="I9" s="181"/>
      <c r="J9" s="472">
        <v>0.625</v>
      </c>
      <c r="K9" s="473"/>
      <c r="L9" s="474"/>
      <c r="M9" s="181"/>
      <c r="N9" s="181"/>
      <c r="O9" s="181"/>
      <c r="P9" s="181"/>
      <c r="Q9" s="181"/>
      <c r="R9" s="181"/>
      <c r="S9" s="181"/>
      <c r="T9" s="181"/>
      <c r="U9" s="181"/>
      <c r="V9" s="181"/>
      <c r="W9" s="224"/>
      <c r="X9" s="182"/>
      <c r="Y9" s="183"/>
      <c r="Z9" s="166"/>
      <c r="AA9" s="198"/>
      <c r="AB9" s="198"/>
      <c r="AC9" s="185"/>
      <c r="AD9" s="186"/>
      <c r="AE9" s="186"/>
      <c r="AF9" s="162"/>
    </row>
    <row r="10" spans="1:32" ht="26.25" customHeight="1" thickBot="1">
      <c r="A10" s="184" t="s">
        <v>64</v>
      </c>
      <c r="B10" s="184" t="s">
        <v>65</v>
      </c>
      <c r="C10" s="383" t="s">
        <v>317</v>
      </c>
      <c r="D10" s="384"/>
      <c r="E10" s="384"/>
      <c r="F10" s="384"/>
      <c r="G10" s="384"/>
      <c r="H10" s="384"/>
      <c r="I10" s="391" t="s">
        <v>66</v>
      </c>
      <c r="J10" s="460"/>
      <c r="K10" s="458" t="s">
        <v>454</v>
      </c>
      <c r="L10" s="377"/>
      <c r="M10" s="424"/>
      <c r="N10" s="424"/>
      <c r="O10" s="424"/>
      <c r="P10" s="424"/>
      <c r="Q10" s="410"/>
      <c r="R10" s="391" t="s">
        <v>67</v>
      </c>
      <c r="S10" s="392"/>
      <c r="T10" s="423" t="s">
        <v>329</v>
      </c>
      <c r="U10" s="424"/>
      <c r="V10" s="424"/>
      <c r="W10" s="410"/>
      <c r="X10" s="185"/>
      <c r="Y10" s="186"/>
      <c r="Z10" s="166"/>
      <c r="AA10" s="198"/>
      <c r="AB10" s="198"/>
      <c r="AC10" s="185"/>
      <c r="AD10" s="186"/>
      <c r="AE10" s="186"/>
      <c r="AF10" s="162"/>
    </row>
    <row r="11" spans="1:32" ht="26.25" customHeight="1" thickBot="1">
      <c r="A11" s="461" t="s">
        <v>61</v>
      </c>
      <c r="B11" s="462"/>
      <c r="C11" s="423" t="s">
        <v>327</v>
      </c>
      <c r="D11" s="424"/>
      <c r="E11" s="424"/>
      <c r="F11" s="424"/>
      <c r="G11" s="424"/>
      <c r="H11" s="424"/>
      <c r="I11" s="424"/>
      <c r="J11" s="424"/>
      <c r="K11" s="377"/>
      <c r="L11" s="377"/>
      <c r="M11" s="377"/>
      <c r="N11" s="377"/>
      <c r="O11" s="377"/>
      <c r="P11" s="377"/>
      <c r="Q11" s="189"/>
      <c r="R11" s="165"/>
      <c r="S11" s="165"/>
      <c r="T11" s="190"/>
      <c r="U11" s="190"/>
      <c r="V11" s="190"/>
      <c r="W11" s="191"/>
      <c r="X11" s="188"/>
      <c r="Y11" s="166"/>
      <c r="Z11" s="166"/>
      <c r="AA11" s="198"/>
      <c r="AB11" s="198"/>
      <c r="AC11" s="185"/>
      <c r="AD11" s="186"/>
      <c r="AE11" s="186"/>
      <c r="AF11" s="162"/>
    </row>
    <row r="12" spans="1:32" ht="26.25" customHeight="1" thickBot="1">
      <c r="A12" s="466" t="s">
        <v>62</v>
      </c>
      <c r="B12" s="467"/>
      <c r="C12" s="423" t="s">
        <v>328</v>
      </c>
      <c r="D12" s="424"/>
      <c r="E12" s="424"/>
      <c r="F12" s="424"/>
      <c r="G12" s="424"/>
      <c r="H12" s="424"/>
      <c r="I12" s="424"/>
      <c r="J12" s="424"/>
      <c r="K12" s="424"/>
      <c r="L12" s="424"/>
      <c r="M12" s="424"/>
      <c r="N12" s="424"/>
      <c r="O12" s="424"/>
      <c r="P12" s="468"/>
      <c r="Q12" s="189"/>
      <c r="R12" s="190"/>
      <c r="S12" s="190"/>
      <c r="T12" s="190"/>
      <c r="U12" s="190"/>
      <c r="V12" s="190"/>
      <c r="W12" s="191"/>
      <c r="X12" s="188"/>
      <c r="Y12" s="166"/>
      <c r="Z12" s="166"/>
      <c r="AA12" s="198"/>
      <c r="AB12" s="198"/>
      <c r="AC12" s="185"/>
      <c r="AD12" s="186"/>
      <c r="AE12" s="186"/>
      <c r="AF12" s="162"/>
    </row>
    <row r="13" spans="1:32" ht="26.25" customHeight="1" thickBot="1">
      <c r="A13" s="184" t="s">
        <v>371</v>
      </c>
      <c r="B13" s="157" t="s">
        <v>74</v>
      </c>
      <c r="C13" s="419" t="str">
        <f>$B$4</f>
        <v>下水道工務課</v>
      </c>
      <c r="D13" s="405"/>
      <c r="E13" s="405"/>
      <c r="F13" s="406"/>
      <c r="G13" s="459" t="s">
        <v>87</v>
      </c>
      <c r="H13" s="460"/>
      <c r="I13" s="458" t="s">
        <v>442</v>
      </c>
      <c r="J13" s="377"/>
      <c r="K13" s="377"/>
      <c r="L13" s="377"/>
      <c r="M13" s="377"/>
      <c r="N13" s="469"/>
      <c r="O13" s="470" t="s">
        <v>75</v>
      </c>
      <c r="P13" s="471"/>
      <c r="Q13" s="423" t="s">
        <v>350</v>
      </c>
      <c r="R13" s="424"/>
      <c r="S13" s="424"/>
      <c r="T13" s="424"/>
      <c r="U13" s="424"/>
      <c r="V13" s="424"/>
      <c r="W13" s="410"/>
      <c r="X13" s="185"/>
      <c r="Y13" s="186"/>
      <c r="Z13" s="166"/>
      <c r="AA13" s="198"/>
      <c r="AB13" s="198"/>
      <c r="AC13" s="185"/>
      <c r="AD13" s="186"/>
      <c r="AE13" s="186"/>
      <c r="AF13" s="162"/>
    </row>
    <row r="14" spans="1:34" ht="26.25" customHeight="1" thickBot="1">
      <c r="A14" s="156" t="s">
        <v>370</v>
      </c>
      <c r="B14" s="194" t="s">
        <v>74</v>
      </c>
      <c r="C14" s="440" t="str">
        <f>$B$4</f>
        <v>下水道工務課</v>
      </c>
      <c r="D14" s="441"/>
      <c r="E14" s="441"/>
      <c r="F14" s="448"/>
      <c r="G14" s="440" t="s">
        <v>87</v>
      </c>
      <c r="H14" s="422"/>
      <c r="I14" s="423" t="s">
        <v>443</v>
      </c>
      <c r="J14" s="424"/>
      <c r="K14" s="424"/>
      <c r="L14" s="424"/>
      <c r="M14" s="424"/>
      <c r="N14" s="410"/>
      <c r="O14" s="421" t="s">
        <v>75</v>
      </c>
      <c r="P14" s="422"/>
      <c r="Q14" s="423" t="s">
        <v>351</v>
      </c>
      <c r="R14" s="424"/>
      <c r="S14" s="424"/>
      <c r="T14" s="424"/>
      <c r="U14" s="424"/>
      <c r="V14" s="424"/>
      <c r="W14" s="410"/>
      <c r="X14" s="185"/>
      <c r="Y14" s="186"/>
      <c r="AA14" s="192"/>
      <c r="AB14" s="192"/>
      <c r="AC14" s="162"/>
      <c r="AD14" s="193"/>
      <c r="AE14" s="162"/>
      <c r="AF14" s="160"/>
      <c r="AG14" s="162"/>
      <c r="AH14" s="162"/>
    </row>
    <row r="15" spans="1:34" ht="26.25" customHeight="1" thickBot="1">
      <c r="A15" s="194" t="s">
        <v>388</v>
      </c>
      <c r="B15" s="157" t="s">
        <v>74</v>
      </c>
      <c r="C15" s="475" t="str">
        <f>$B$4</f>
        <v>下水道工務課</v>
      </c>
      <c r="D15" s="476"/>
      <c r="E15" s="476"/>
      <c r="F15" s="477"/>
      <c r="G15" s="440" t="s">
        <v>87</v>
      </c>
      <c r="H15" s="422"/>
      <c r="I15" s="423" t="s">
        <v>444</v>
      </c>
      <c r="J15" s="424"/>
      <c r="K15" s="424"/>
      <c r="L15" s="424"/>
      <c r="M15" s="424"/>
      <c r="N15" s="410"/>
      <c r="O15" s="421" t="s">
        <v>75</v>
      </c>
      <c r="P15" s="422"/>
      <c r="Q15" s="423" t="s">
        <v>350</v>
      </c>
      <c r="R15" s="424"/>
      <c r="S15" s="424"/>
      <c r="T15" s="424"/>
      <c r="U15" s="424"/>
      <c r="V15" s="424"/>
      <c r="W15" s="410"/>
      <c r="X15" s="185"/>
      <c r="Y15" s="186"/>
      <c r="AA15" s="192"/>
      <c r="AB15" s="192"/>
      <c r="AC15" s="162"/>
      <c r="AD15" s="193"/>
      <c r="AE15" s="162"/>
      <c r="AF15" s="160"/>
      <c r="AG15" s="162"/>
      <c r="AH15" s="162"/>
    </row>
    <row r="16" spans="1:32" ht="26.25" customHeight="1" thickBot="1">
      <c r="A16" s="194" t="s">
        <v>365</v>
      </c>
      <c r="B16" s="157" t="s">
        <v>74</v>
      </c>
      <c r="C16" s="423" t="s">
        <v>461</v>
      </c>
      <c r="D16" s="424"/>
      <c r="E16" s="424"/>
      <c r="F16" s="410"/>
      <c r="G16" s="421" t="s">
        <v>87</v>
      </c>
      <c r="H16" s="422"/>
      <c r="I16" s="423" t="s">
        <v>456</v>
      </c>
      <c r="J16" s="424"/>
      <c r="K16" s="424"/>
      <c r="L16" s="424"/>
      <c r="M16" s="424"/>
      <c r="N16" s="410"/>
      <c r="O16" s="421" t="s">
        <v>75</v>
      </c>
      <c r="P16" s="422"/>
      <c r="Q16" s="423" t="s">
        <v>336</v>
      </c>
      <c r="R16" s="424"/>
      <c r="S16" s="424"/>
      <c r="T16" s="424"/>
      <c r="U16" s="424"/>
      <c r="V16" s="424"/>
      <c r="W16" s="410"/>
      <c r="X16" s="185"/>
      <c r="Y16" s="186"/>
      <c r="Z16" s="188"/>
      <c r="AA16" s="411"/>
      <c r="AB16" s="411"/>
      <c r="AC16" s="411"/>
      <c r="AD16" s="411"/>
      <c r="AE16" s="162"/>
      <c r="AF16" s="160"/>
    </row>
    <row r="17" spans="1:32" ht="32.25" customHeight="1">
      <c r="A17" s="413" t="s">
        <v>368</v>
      </c>
      <c r="B17" s="414"/>
      <c r="C17" s="414"/>
      <c r="D17" s="414"/>
      <c r="E17" s="414"/>
      <c r="F17" s="415"/>
      <c r="G17" s="419" t="s">
        <v>331</v>
      </c>
      <c r="H17" s="405"/>
      <c r="I17" s="405"/>
      <c r="J17" s="405"/>
      <c r="K17" s="406"/>
      <c r="L17" s="419" t="s">
        <v>365</v>
      </c>
      <c r="M17" s="405"/>
      <c r="N17" s="405"/>
      <c r="O17" s="405"/>
      <c r="P17" s="406"/>
      <c r="Q17" s="452" t="s">
        <v>372</v>
      </c>
      <c r="R17" s="453"/>
      <c r="S17" s="453"/>
      <c r="T17" s="453"/>
      <c r="U17" s="453"/>
      <c r="V17" s="453"/>
      <c r="W17" s="454"/>
      <c r="X17" s="185"/>
      <c r="Y17" s="186"/>
      <c r="Z17" s="166"/>
      <c r="AA17" s="188"/>
      <c r="AB17" s="188"/>
      <c r="AC17" s="185"/>
      <c r="AD17" s="185"/>
      <c r="AE17" s="162"/>
      <c r="AF17" s="160"/>
    </row>
    <row r="18" spans="1:32" ht="45.75" customHeight="1">
      <c r="A18" s="416"/>
      <c r="B18" s="417"/>
      <c r="C18" s="417"/>
      <c r="D18" s="417"/>
      <c r="E18" s="417"/>
      <c r="F18" s="418"/>
      <c r="G18" s="426" t="s">
        <v>334</v>
      </c>
      <c r="H18" s="427"/>
      <c r="I18" s="427"/>
      <c r="J18" s="427"/>
      <c r="K18" s="428"/>
      <c r="L18" s="426" t="s">
        <v>366</v>
      </c>
      <c r="M18" s="441"/>
      <c r="N18" s="441"/>
      <c r="O18" s="441"/>
      <c r="P18" s="448"/>
      <c r="Q18" s="455"/>
      <c r="R18" s="456"/>
      <c r="S18" s="456"/>
      <c r="T18" s="456"/>
      <c r="U18" s="456"/>
      <c r="V18" s="456"/>
      <c r="W18" s="457"/>
      <c r="Y18" s="186"/>
      <c r="Z18" s="166"/>
      <c r="AA18" s="188"/>
      <c r="AB18" s="188"/>
      <c r="AC18" s="188"/>
      <c r="AD18" s="188"/>
      <c r="AE18" s="162"/>
      <c r="AF18" s="160"/>
    </row>
    <row r="19" spans="1:33" s="161" customFormat="1" ht="32.25" customHeight="1">
      <c r="A19" s="435" t="s">
        <v>109</v>
      </c>
      <c r="B19" s="440" t="s">
        <v>118</v>
      </c>
      <c r="C19" s="441"/>
      <c r="D19" s="441"/>
      <c r="E19" s="441"/>
      <c r="F19" s="448"/>
      <c r="G19" s="440"/>
      <c r="H19" s="441"/>
      <c r="I19" s="441"/>
      <c r="J19" s="441"/>
      <c r="K19" s="448"/>
      <c r="L19" s="440"/>
      <c r="M19" s="441"/>
      <c r="N19" s="441"/>
      <c r="O19" s="441"/>
      <c r="P19" s="448"/>
      <c r="Q19" s="432" t="s">
        <v>78</v>
      </c>
      <c r="R19" s="433"/>
      <c r="S19" s="433"/>
      <c r="T19" s="434"/>
      <c r="U19" s="170"/>
      <c r="V19" s="170"/>
      <c r="W19" s="195"/>
      <c r="Y19" s="186"/>
      <c r="Z19" s="166"/>
      <c r="AA19" s="188"/>
      <c r="AB19" s="188"/>
      <c r="AC19" s="188"/>
      <c r="AD19" s="188"/>
      <c r="AE19" s="162"/>
      <c r="AF19" s="160"/>
      <c r="AG19" s="159"/>
    </row>
    <row r="20" spans="1:33" s="161" customFormat="1" ht="32.25" customHeight="1">
      <c r="A20" s="431"/>
      <c r="B20" s="440" t="s">
        <v>142</v>
      </c>
      <c r="C20" s="441"/>
      <c r="D20" s="441"/>
      <c r="E20" s="441"/>
      <c r="F20" s="448"/>
      <c r="G20" s="440"/>
      <c r="H20" s="441"/>
      <c r="I20" s="441"/>
      <c r="J20" s="441"/>
      <c r="K20" s="448"/>
      <c r="L20" s="440"/>
      <c r="M20" s="441"/>
      <c r="N20" s="441"/>
      <c r="O20" s="441"/>
      <c r="P20" s="448"/>
      <c r="Q20" s="381" t="s">
        <v>79</v>
      </c>
      <c r="R20" s="450"/>
      <c r="S20" s="450"/>
      <c r="T20" s="451"/>
      <c r="U20" s="170"/>
      <c r="V20" s="170"/>
      <c r="W20" s="195"/>
      <c r="X20" s="198"/>
      <c r="Y20" s="186"/>
      <c r="Z20" s="168" t="s">
        <v>322</v>
      </c>
      <c r="AA20" s="197" t="s">
        <v>321</v>
      </c>
      <c r="AB20" s="168" t="s">
        <v>89</v>
      </c>
      <c r="AC20" s="168" t="s">
        <v>323</v>
      </c>
      <c r="AD20" s="168" t="s">
        <v>324</v>
      </c>
      <c r="AE20" s="162"/>
      <c r="AF20" s="160"/>
      <c r="AG20" s="159"/>
    </row>
    <row r="21" spans="1:32" ht="32.25" customHeight="1">
      <c r="A21" s="431"/>
      <c r="B21" s="449" t="s">
        <v>63</v>
      </c>
      <c r="C21" s="429"/>
      <c r="D21" s="426" t="s">
        <v>358</v>
      </c>
      <c r="E21" s="427"/>
      <c r="F21" s="428"/>
      <c r="G21" s="440"/>
      <c r="H21" s="441"/>
      <c r="I21" s="441"/>
      <c r="J21" s="441"/>
      <c r="K21" s="448"/>
      <c r="L21" s="440"/>
      <c r="M21" s="441"/>
      <c r="N21" s="441"/>
      <c r="O21" s="441"/>
      <c r="P21" s="448"/>
      <c r="Q21" s="432" t="s">
        <v>80</v>
      </c>
      <c r="R21" s="433"/>
      <c r="S21" s="433"/>
      <c r="T21" s="434"/>
      <c r="U21" s="170"/>
      <c r="V21" s="170"/>
      <c r="W21" s="195"/>
      <c r="X21" s="198"/>
      <c r="Y21" s="186"/>
      <c r="AA21" s="192"/>
      <c r="AB21" s="192"/>
      <c r="AC21" s="162"/>
      <c r="AD21" s="193"/>
      <c r="AE21" s="162"/>
      <c r="AF21" s="160"/>
    </row>
    <row r="22" spans="1:33" ht="32.25" customHeight="1">
      <c r="A22" s="431"/>
      <c r="B22" s="430"/>
      <c r="C22" s="420"/>
      <c r="D22" s="426" t="s">
        <v>359</v>
      </c>
      <c r="E22" s="427"/>
      <c r="F22" s="428"/>
      <c r="G22" s="440"/>
      <c r="H22" s="441"/>
      <c r="I22" s="441"/>
      <c r="J22" s="441"/>
      <c r="K22" s="448"/>
      <c r="L22" s="440"/>
      <c r="M22" s="441"/>
      <c r="N22" s="441"/>
      <c r="O22" s="441"/>
      <c r="P22" s="448"/>
      <c r="Q22" s="432" t="s">
        <v>80</v>
      </c>
      <c r="R22" s="433"/>
      <c r="S22" s="433"/>
      <c r="T22" s="434"/>
      <c r="U22" s="170"/>
      <c r="V22" s="170"/>
      <c r="W22" s="195"/>
      <c r="X22" s="198"/>
      <c r="Y22" s="186"/>
      <c r="Z22" s="199" t="s">
        <v>312</v>
      </c>
      <c r="AA22" s="200"/>
      <c r="AB22" s="167" t="s">
        <v>325</v>
      </c>
      <c r="AC22" s="188"/>
      <c r="AD22" s="166"/>
      <c r="AF22" s="160"/>
      <c r="AG22" s="161"/>
    </row>
    <row r="23" spans="1:32" ht="32.25" customHeight="1">
      <c r="A23" s="425"/>
      <c r="B23" s="426" t="s">
        <v>308</v>
      </c>
      <c r="C23" s="427"/>
      <c r="D23" s="427"/>
      <c r="E23" s="427"/>
      <c r="F23" s="428"/>
      <c r="G23" s="440"/>
      <c r="H23" s="441"/>
      <c r="I23" s="441"/>
      <c r="J23" s="441"/>
      <c r="K23" s="448"/>
      <c r="L23" s="440"/>
      <c r="M23" s="441"/>
      <c r="N23" s="441"/>
      <c r="O23" s="441"/>
      <c r="P23" s="448"/>
      <c r="Q23" s="432" t="s">
        <v>81</v>
      </c>
      <c r="R23" s="433"/>
      <c r="S23" s="433"/>
      <c r="T23" s="434"/>
      <c r="U23" s="170"/>
      <c r="V23" s="170"/>
      <c r="W23" s="195"/>
      <c r="X23" s="185"/>
      <c r="Y23" s="186"/>
      <c r="Z23" s="201" t="e">
        <f>VLOOKUP($B$4,$Z$4:$AD$13,2,FALSE)</f>
        <v>#N/A</v>
      </c>
      <c r="AA23" s="202"/>
      <c r="AB23" s="167" t="e">
        <f>VLOOKUP(C16,$Z$17:$AD$18,2,FALSE)</f>
        <v>#N/A</v>
      </c>
      <c r="AC23" s="188"/>
      <c r="AD23" s="188"/>
      <c r="AF23" s="160"/>
    </row>
    <row r="24" spans="1:32" ht="32.25" customHeight="1">
      <c r="A24" s="435" t="s">
        <v>166</v>
      </c>
      <c r="B24" s="426" t="s">
        <v>167</v>
      </c>
      <c r="C24" s="427"/>
      <c r="D24" s="427"/>
      <c r="E24" s="427"/>
      <c r="F24" s="428"/>
      <c r="G24" s="440"/>
      <c r="H24" s="441"/>
      <c r="I24" s="441"/>
      <c r="J24" s="441"/>
      <c r="K24" s="448"/>
      <c r="L24" s="440"/>
      <c r="M24" s="441"/>
      <c r="N24" s="441"/>
      <c r="O24" s="441"/>
      <c r="P24" s="448"/>
      <c r="Q24" s="432" t="s">
        <v>82</v>
      </c>
      <c r="R24" s="433"/>
      <c r="S24" s="433"/>
      <c r="T24" s="434"/>
      <c r="U24" s="170"/>
      <c r="V24" s="170"/>
      <c r="W24" s="195"/>
      <c r="X24" s="185"/>
      <c r="Y24" s="186"/>
      <c r="Z24" s="201" t="e">
        <f>VLOOKUP($B$4,$Z$4:$AD$13,3,FALSE)</f>
        <v>#N/A</v>
      </c>
      <c r="AA24" s="202"/>
      <c r="AB24" s="167" t="e">
        <f>VLOOKUP(C16,$Z$17:$AD$18,3,FALSE)</f>
        <v>#N/A</v>
      </c>
      <c r="AC24" s="178"/>
      <c r="AD24" s="166"/>
      <c r="AF24" s="160"/>
    </row>
    <row r="25" spans="1:30" ht="32.25" customHeight="1">
      <c r="A25" s="431"/>
      <c r="B25" s="426" t="s">
        <v>168</v>
      </c>
      <c r="C25" s="427"/>
      <c r="D25" s="427"/>
      <c r="E25" s="427"/>
      <c r="F25" s="428"/>
      <c r="G25" s="440"/>
      <c r="H25" s="441"/>
      <c r="I25" s="441"/>
      <c r="J25" s="441"/>
      <c r="K25" s="448"/>
      <c r="L25" s="440"/>
      <c r="M25" s="441"/>
      <c r="N25" s="441"/>
      <c r="O25" s="441"/>
      <c r="P25" s="448"/>
      <c r="Q25" s="432" t="s">
        <v>82</v>
      </c>
      <c r="R25" s="433"/>
      <c r="S25" s="433"/>
      <c r="T25" s="434"/>
      <c r="U25" s="170"/>
      <c r="V25" s="170"/>
      <c r="W25" s="195"/>
      <c r="X25" s="185"/>
      <c r="Y25" s="186"/>
      <c r="Z25" s="201" t="e">
        <f>VLOOKUP($B$4,$Z$4:$AD$13,4,FALSE)</f>
        <v>#N/A</v>
      </c>
      <c r="AA25" s="202"/>
      <c r="AB25" s="167" t="e">
        <f>VLOOKUP(C16,$Z$17:$AD$18,4,FALSE)</f>
        <v>#N/A</v>
      </c>
      <c r="AC25" s="188"/>
      <c r="AD25" s="166"/>
    </row>
    <row r="26" spans="1:30" ht="32.25" customHeight="1">
      <c r="A26" s="425"/>
      <c r="B26" s="426" t="s">
        <v>69</v>
      </c>
      <c r="C26" s="427"/>
      <c r="D26" s="427"/>
      <c r="E26" s="427"/>
      <c r="F26" s="428"/>
      <c r="G26" s="440"/>
      <c r="H26" s="441"/>
      <c r="I26" s="441"/>
      <c r="J26" s="441"/>
      <c r="K26" s="448"/>
      <c r="L26" s="440"/>
      <c r="M26" s="441"/>
      <c r="N26" s="441"/>
      <c r="O26" s="441"/>
      <c r="P26" s="448"/>
      <c r="Q26" s="432" t="s">
        <v>83</v>
      </c>
      <c r="R26" s="433"/>
      <c r="S26" s="433"/>
      <c r="T26" s="434"/>
      <c r="U26" s="170"/>
      <c r="V26" s="170"/>
      <c r="W26" s="195"/>
      <c r="X26" s="185"/>
      <c r="Y26" s="186"/>
      <c r="Z26" s="201" t="e">
        <f>VLOOKUP($B$4,$Z$4:$AD$13,5,FALSE)</f>
        <v>#N/A</v>
      </c>
      <c r="AA26" s="202"/>
      <c r="AB26" s="167" t="e">
        <f>VLOOKUP(C16,$Z$17:$AD$18,5,FALSE)</f>
        <v>#N/A</v>
      </c>
      <c r="AC26" s="188"/>
      <c r="AD26" s="166"/>
    </row>
    <row r="27" spans="1:30" ht="32.25" customHeight="1">
      <c r="A27" s="205" t="s">
        <v>218</v>
      </c>
      <c r="B27" s="437" t="s">
        <v>219</v>
      </c>
      <c r="C27" s="437"/>
      <c r="D27" s="437"/>
      <c r="E27" s="437"/>
      <c r="F27" s="437"/>
      <c r="G27" s="440"/>
      <c r="H27" s="441"/>
      <c r="I27" s="441"/>
      <c r="J27" s="441"/>
      <c r="K27" s="448"/>
      <c r="L27" s="440"/>
      <c r="M27" s="441"/>
      <c r="N27" s="441"/>
      <c r="O27" s="441"/>
      <c r="P27" s="448"/>
      <c r="Q27" s="432" t="s">
        <v>78</v>
      </c>
      <c r="R27" s="433"/>
      <c r="S27" s="433"/>
      <c r="T27" s="434"/>
      <c r="U27" s="170"/>
      <c r="V27" s="170"/>
      <c r="W27" s="195"/>
      <c r="X27" s="185"/>
      <c r="Y27" s="186"/>
      <c r="Z27" s="203" t="e">
        <f>VLOOKUP($B$4,$Z$4:$AD$13,5,FALSE)</f>
        <v>#N/A</v>
      </c>
      <c r="AA27" s="204"/>
      <c r="AB27" s="188"/>
      <c r="AC27" s="188"/>
      <c r="AD27" s="166"/>
    </row>
    <row r="28" spans="1:30" ht="32.25" customHeight="1">
      <c r="A28" s="205" t="s">
        <v>240</v>
      </c>
      <c r="B28" s="437" t="s">
        <v>241</v>
      </c>
      <c r="C28" s="437"/>
      <c r="D28" s="437"/>
      <c r="E28" s="437"/>
      <c r="F28" s="437"/>
      <c r="G28" s="440"/>
      <c r="H28" s="441"/>
      <c r="I28" s="441"/>
      <c r="J28" s="441"/>
      <c r="K28" s="448"/>
      <c r="L28" s="440"/>
      <c r="M28" s="441"/>
      <c r="N28" s="441"/>
      <c r="O28" s="441"/>
      <c r="P28" s="448"/>
      <c r="Q28" s="432" t="s">
        <v>84</v>
      </c>
      <c r="R28" s="433"/>
      <c r="S28" s="433"/>
      <c r="T28" s="434"/>
      <c r="U28" s="170"/>
      <c r="V28" s="170"/>
      <c r="W28" s="195"/>
      <c r="X28" s="185"/>
      <c r="Y28" s="186"/>
      <c r="Z28" s="206"/>
      <c r="AA28" s="204"/>
      <c r="AB28" s="188"/>
      <c r="AC28" s="188"/>
      <c r="AD28" s="166"/>
    </row>
    <row r="29" spans="1:31" ht="32.25" customHeight="1">
      <c r="A29" s="447" t="s">
        <v>270</v>
      </c>
      <c r="B29" s="447"/>
      <c r="C29" s="447"/>
      <c r="D29" s="447"/>
      <c r="E29" s="447"/>
      <c r="F29" s="447"/>
      <c r="G29" s="440"/>
      <c r="H29" s="441"/>
      <c r="I29" s="441"/>
      <c r="J29" s="441"/>
      <c r="K29" s="448"/>
      <c r="L29" s="440"/>
      <c r="M29" s="441"/>
      <c r="N29" s="441"/>
      <c r="O29" s="441"/>
      <c r="P29" s="448"/>
      <c r="Q29" s="449" t="s">
        <v>85</v>
      </c>
      <c r="R29" s="436"/>
      <c r="S29" s="436"/>
      <c r="T29" s="436"/>
      <c r="U29" s="180"/>
      <c r="V29" s="180"/>
      <c r="W29" s="196"/>
      <c r="X29" s="185"/>
      <c r="Y29" s="186"/>
      <c r="Z29" s="207"/>
      <c r="AE29" s="161"/>
    </row>
    <row r="30" spans="1:26" ht="32.25" customHeight="1">
      <c r="A30" s="440" t="s">
        <v>369</v>
      </c>
      <c r="B30" s="441"/>
      <c r="C30" s="441"/>
      <c r="D30" s="441"/>
      <c r="E30" s="441"/>
      <c r="F30" s="441"/>
      <c r="G30" s="441"/>
      <c r="H30" s="441"/>
      <c r="I30" s="441"/>
      <c r="J30" s="441"/>
      <c r="K30" s="441"/>
      <c r="L30" s="441"/>
      <c r="M30" s="441"/>
      <c r="N30" s="441"/>
      <c r="O30" s="441"/>
      <c r="P30" s="441"/>
      <c r="Q30" s="441"/>
      <c r="R30" s="441"/>
      <c r="S30" s="441"/>
      <c r="T30" s="441"/>
      <c r="U30" s="441"/>
      <c r="V30" s="441"/>
      <c r="W30" s="448"/>
      <c r="X30" s="185"/>
      <c r="Y30" s="186"/>
      <c r="Z30" s="208" t="s">
        <v>104</v>
      </c>
    </row>
    <row r="31" spans="1:26" ht="32.25" customHeight="1" thickBot="1">
      <c r="A31" s="440" t="s">
        <v>70</v>
      </c>
      <c r="B31" s="441"/>
      <c r="C31" s="441"/>
      <c r="D31" s="441"/>
      <c r="E31" s="441"/>
      <c r="F31" s="441"/>
      <c r="G31" s="442"/>
      <c r="H31" s="442"/>
      <c r="I31" s="442"/>
      <c r="J31" s="442"/>
      <c r="K31" s="442"/>
      <c r="L31" s="442"/>
      <c r="M31" s="442"/>
      <c r="N31" s="442"/>
      <c r="O31" s="442"/>
      <c r="P31" s="442"/>
      <c r="Q31" s="442"/>
      <c r="R31" s="442"/>
      <c r="S31" s="442"/>
      <c r="T31" s="442"/>
      <c r="U31" s="442"/>
      <c r="V31" s="442"/>
      <c r="W31" s="442"/>
      <c r="X31" s="185"/>
      <c r="Y31" s="186"/>
      <c r="Z31" s="209">
        <v>0</v>
      </c>
    </row>
    <row r="32" spans="1:26" ht="32.25" customHeight="1" thickBot="1">
      <c r="A32" s="440" t="s">
        <v>71</v>
      </c>
      <c r="B32" s="441"/>
      <c r="C32" s="441"/>
      <c r="D32" s="441"/>
      <c r="E32" s="441"/>
      <c r="F32" s="441"/>
      <c r="G32" s="444">
        <v>0</v>
      </c>
      <c r="H32" s="445"/>
      <c r="I32" s="445"/>
      <c r="J32" s="445"/>
      <c r="K32" s="445"/>
      <c r="L32" s="445"/>
      <c r="M32" s="445"/>
      <c r="N32" s="445"/>
      <c r="O32" s="445"/>
      <c r="P32" s="445"/>
      <c r="Q32" s="445"/>
      <c r="R32" s="445"/>
      <c r="S32" s="445"/>
      <c r="T32" s="445"/>
      <c r="U32" s="445"/>
      <c r="V32" s="445"/>
      <c r="W32" s="446"/>
      <c r="X32" s="185"/>
      <c r="Y32" s="186"/>
      <c r="Z32" s="209">
        <v>-10</v>
      </c>
    </row>
    <row r="33" spans="1:26" ht="32.25" customHeight="1" thickBot="1">
      <c r="A33" s="440" t="s">
        <v>72</v>
      </c>
      <c r="B33" s="441"/>
      <c r="C33" s="441"/>
      <c r="D33" s="441"/>
      <c r="E33" s="441"/>
      <c r="F33" s="441"/>
      <c r="G33" s="444">
        <v>0</v>
      </c>
      <c r="H33" s="445"/>
      <c r="I33" s="445"/>
      <c r="J33" s="445"/>
      <c r="K33" s="445"/>
      <c r="L33" s="445"/>
      <c r="M33" s="445"/>
      <c r="N33" s="445"/>
      <c r="O33" s="445"/>
      <c r="P33" s="445"/>
      <c r="Q33" s="445"/>
      <c r="R33" s="445"/>
      <c r="S33" s="445"/>
      <c r="T33" s="445"/>
      <c r="U33" s="445"/>
      <c r="V33" s="445"/>
      <c r="W33" s="446"/>
      <c r="X33" s="198"/>
      <c r="Y33" s="186"/>
      <c r="Z33" s="209">
        <v>-15</v>
      </c>
    </row>
    <row r="34" spans="1:26" ht="32.25" customHeight="1">
      <c r="A34" s="440" t="s">
        <v>348</v>
      </c>
      <c r="B34" s="441"/>
      <c r="C34" s="441"/>
      <c r="D34" s="441"/>
      <c r="E34" s="441"/>
      <c r="F34" s="441"/>
      <c r="G34" s="443"/>
      <c r="H34" s="443"/>
      <c r="I34" s="443"/>
      <c r="J34" s="443"/>
      <c r="K34" s="443"/>
      <c r="L34" s="443"/>
      <c r="M34" s="443"/>
      <c r="N34" s="443"/>
      <c r="O34" s="443"/>
      <c r="P34" s="443"/>
      <c r="Q34" s="443"/>
      <c r="R34" s="443"/>
      <c r="S34" s="443"/>
      <c r="T34" s="443"/>
      <c r="U34" s="443"/>
      <c r="V34" s="443"/>
      <c r="W34" s="443"/>
      <c r="X34" s="198"/>
      <c r="Y34" s="186"/>
      <c r="Z34" s="209" t="s">
        <v>105</v>
      </c>
    </row>
    <row r="35" spans="1:26" ht="32.25" customHeight="1">
      <c r="A35" s="440" t="s">
        <v>345</v>
      </c>
      <c r="B35" s="441"/>
      <c r="C35" s="441"/>
      <c r="D35" s="441"/>
      <c r="E35" s="441"/>
      <c r="F35" s="441"/>
      <c r="G35" s="443" t="s">
        <v>385</v>
      </c>
      <c r="H35" s="443"/>
      <c r="I35" s="443"/>
      <c r="J35" s="443"/>
      <c r="K35" s="443"/>
      <c r="L35" s="443"/>
      <c r="M35" s="443"/>
      <c r="N35" s="443"/>
      <c r="O35" s="443"/>
      <c r="P35" s="443"/>
      <c r="Q35" s="443"/>
      <c r="R35" s="443"/>
      <c r="S35" s="443"/>
      <c r="T35" s="443"/>
      <c r="U35" s="443"/>
      <c r="V35" s="443"/>
      <c r="W35" s="443"/>
      <c r="X35" s="198"/>
      <c r="Y35" s="186"/>
      <c r="Z35" s="209">
        <v>0</v>
      </c>
    </row>
    <row r="36" spans="1:26" ht="32.25" customHeight="1">
      <c r="A36" s="412" t="s">
        <v>332</v>
      </c>
      <c r="B36" s="412"/>
      <c r="C36" s="412"/>
      <c r="D36" s="412"/>
      <c r="E36" s="412"/>
      <c r="F36" s="412"/>
      <c r="G36" s="412"/>
      <c r="H36" s="412"/>
      <c r="I36" s="412"/>
      <c r="J36" s="412"/>
      <c r="K36" s="412"/>
      <c r="L36" s="412"/>
      <c r="M36" s="412"/>
      <c r="N36" s="412"/>
      <c r="O36" s="412"/>
      <c r="P36" s="412"/>
      <c r="Q36" s="412"/>
      <c r="R36" s="412"/>
      <c r="S36" s="412"/>
      <c r="T36" s="412"/>
      <c r="U36" s="412"/>
      <c r="V36" s="412"/>
      <c r="W36" s="412"/>
      <c r="X36" s="185"/>
      <c r="Y36" s="186"/>
      <c r="Z36" s="209">
        <v>-5</v>
      </c>
    </row>
    <row r="37" spans="24:26" ht="26.25" customHeight="1">
      <c r="X37" s="185"/>
      <c r="Y37" s="186"/>
      <c r="Z37" s="209">
        <v>-10</v>
      </c>
    </row>
    <row r="38" spans="24:25" ht="26.25" customHeight="1">
      <c r="X38" s="185"/>
      <c r="Y38" s="186"/>
    </row>
    <row r="39" spans="24:25" ht="26.25" customHeight="1">
      <c r="X39" s="185"/>
      <c r="Y39" s="186"/>
    </row>
    <row r="40" spans="24:25" ht="26.25" customHeight="1">
      <c r="X40" s="162"/>
      <c r="Y40" s="186"/>
    </row>
    <row r="41" spans="24:25" ht="26.25" customHeight="1">
      <c r="X41" s="162"/>
      <c r="Y41" s="186"/>
    </row>
    <row r="42" spans="24:25" ht="26.25" customHeight="1">
      <c r="X42" s="162"/>
      <c r="Y42" s="186"/>
    </row>
    <row r="43" spans="24:25" ht="26.25" customHeight="1">
      <c r="X43" s="162"/>
      <c r="Y43" s="186"/>
    </row>
    <row r="44" spans="24:25" ht="26.25" customHeight="1">
      <c r="X44" s="162"/>
      <c r="Y44" s="186"/>
    </row>
    <row r="45" spans="24:25" ht="26.25" customHeight="1">
      <c r="X45" s="162"/>
      <c r="Y45" s="193"/>
    </row>
    <row r="46" spans="24:25" ht="26.25" customHeight="1">
      <c r="X46" s="162"/>
      <c r="Y46" s="193"/>
    </row>
    <row r="47" spans="24:25" ht="26.25" customHeight="1">
      <c r="X47" s="162"/>
      <c r="Y47" s="193"/>
    </row>
    <row r="48" ht="26.25" customHeight="1">
      <c r="Y48" s="193"/>
    </row>
    <row r="49" ht="26.25" customHeight="1">
      <c r="Y49" s="193"/>
    </row>
    <row r="50" ht="26.25" customHeight="1">
      <c r="Y50" s="193"/>
    </row>
    <row r="51" ht="26.25" customHeight="1">
      <c r="Y51" s="193"/>
    </row>
    <row r="52" ht="26.25" customHeight="1">
      <c r="Y52" s="193"/>
    </row>
  </sheetData>
  <sheetProtection sheet="1" objects="1" scenarios="1"/>
  <mergeCells count="111">
    <mergeCell ref="C9:H9"/>
    <mergeCell ref="J9:L9"/>
    <mergeCell ref="G15:H15"/>
    <mergeCell ref="O15:P15"/>
    <mergeCell ref="I15:N15"/>
    <mergeCell ref="C15:F15"/>
    <mergeCell ref="B7:I7"/>
    <mergeCell ref="C8:H8"/>
    <mergeCell ref="J8:O8"/>
    <mergeCell ref="A30:W30"/>
    <mergeCell ref="A12:B12"/>
    <mergeCell ref="C12:P12"/>
    <mergeCell ref="Q14:W14"/>
    <mergeCell ref="I13:N13"/>
    <mergeCell ref="O13:P13"/>
    <mergeCell ref="C16:F16"/>
    <mergeCell ref="A35:F35"/>
    <mergeCell ref="G35:W35"/>
    <mergeCell ref="J6:N6"/>
    <mergeCell ref="Q20:T20"/>
    <mergeCell ref="Q17:W18"/>
    <mergeCell ref="Q19:T19"/>
    <mergeCell ref="K10:Q10"/>
    <mergeCell ref="G13:H13"/>
    <mergeCell ref="I10:J10"/>
    <mergeCell ref="A11:B11"/>
    <mergeCell ref="AA3:AE3"/>
    <mergeCell ref="C13:F13"/>
    <mergeCell ref="C6:G6"/>
    <mergeCell ref="H6:I6"/>
    <mergeCell ref="R10:S10"/>
    <mergeCell ref="T10:W10"/>
    <mergeCell ref="C10:H10"/>
    <mergeCell ref="C5:E5"/>
    <mergeCell ref="G5:W5"/>
    <mergeCell ref="C11:P11"/>
    <mergeCell ref="A1:W1"/>
    <mergeCell ref="A2:W2"/>
    <mergeCell ref="B3:K3"/>
    <mergeCell ref="B4:D4"/>
    <mergeCell ref="F4:J4"/>
    <mergeCell ref="A36:W36"/>
    <mergeCell ref="C14:F14"/>
    <mergeCell ref="G14:H14"/>
    <mergeCell ref="I14:N14"/>
    <mergeCell ref="A17:F18"/>
    <mergeCell ref="G17:K17"/>
    <mergeCell ref="L17:P17"/>
    <mergeCell ref="Q24:T24"/>
    <mergeCell ref="Q25:T25"/>
    <mergeCell ref="Q26:T26"/>
    <mergeCell ref="AA16:AD16"/>
    <mergeCell ref="O14:P14"/>
    <mergeCell ref="Q13:W13"/>
    <mergeCell ref="Q16:W16"/>
    <mergeCell ref="Q15:W15"/>
    <mergeCell ref="G16:H16"/>
    <mergeCell ref="I16:N16"/>
    <mergeCell ref="O16:P16"/>
    <mergeCell ref="G18:K18"/>
    <mergeCell ref="L18:P18"/>
    <mergeCell ref="A19:A23"/>
    <mergeCell ref="B19:F19"/>
    <mergeCell ref="G19:K19"/>
    <mergeCell ref="L19:P19"/>
    <mergeCell ref="B20:F20"/>
    <mergeCell ref="G20:K20"/>
    <mergeCell ref="L20:P20"/>
    <mergeCell ref="B21:C22"/>
    <mergeCell ref="D21:F21"/>
    <mergeCell ref="G21:K21"/>
    <mergeCell ref="L21:P21"/>
    <mergeCell ref="Q21:T21"/>
    <mergeCell ref="D22:F22"/>
    <mergeCell ref="G22:K22"/>
    <mergeCell ref="L22:P22"/>
    <mergeCell ref="Q22:T22"/>
    <mergeCell ref="B23:F23"/>
    <mergeCell ref="G23:K23"/>
    <mergeCell ref="L23:P23"/>
    <mergeCell ref="Q23:T23"/>
    <mergeCell ref="A24:A26"/>
    <mergeCell ref="B24:F24"/>
    <mergeCell ref="G24:K24"/>
    <mergeCell ref="L24:P24"/>
    <mergeCell ref="B25:F25"/>
    <mergeCell ref="G25:K25"/>
    <mergeCell ref="L25:P25"/>
    <mergeCell ref="B26:F26"/>
    <mergeCell ref="G26:K26"/>
    <mergeCell ref="L26:P26"/>
    <mergeCell ref="B27:F27"/>
    <mergeCell ref="G27:K27"/>
    <mergeCell ref="L27:P27"/>
    <mergeCell ref="Q27:T27"/>
    <mergeCell ref="B28:F28"/>
    <mergeCell ref="G28:K28"/>
    <mergeCell ref="L28:P28"/>
    <mergeCell ref="Q28:T28"/>
    <mergeCell ref="A29:F29"/>
    <mergeCell ref="G29:K29"/>
    <mergeCell ref="L29:P29"/>
    <mergeCell ref="Q29:T29"/>
    <mergeCell ref="A31:F31"/>
    <mergeCell ref="G31:W31"/>
    <mergeCell ref="A34:F34"/>
    <mergeCell ref="G34:W34"/>
    <mergeCell ref="A32:F32"/>
    <mergeCell ref="A33:F33"/>
    <mergeCell ref="G32:W32"/>
    <mergeCell ref="G33:W33"/>
  </mergeCells>
  <dataValidations count="5">
    <dataValidation type="whole" operator="greaterThanOrEqual" allowBlank="1" showInputMessage="1" showErrorMessage="1" error="入力数字が範囲外です&#10;" sqref="C8:C9">
      <formula1>13</formula1>
    </dataValidation>
    <dataValidation type="whole" allowBlank="1" showInputMessage="1" showErrorMessage="1" error="１～３１の数字を入力してください。" sqref="P8">
      <formula1>1</formula1>
      <formula2>31</formula2>
    </dataValidation>
    <dataValidation type="whole" operator="greaterThanOrEqual" allowBlank="1" showInputMessage="1" showErrorMessage="1" sqref="C6">
      <formula1>0</formula1>
    </dataValidation>
    <dataValidation type="list" allowBlank="1" showInputMessage="1" showErrorMessage="1" sqref="G33:K33">
      <formula1>$Z$35:$Z$37</formula1>
    </dataValidation>
    <dataValidation type="list" allowBlank="1" showInputMessage="1" showErrorMessage="1" sqref="G32:W32">
      <formula1>$Z$31:$Z$33</formula1>
    </dataValidation>
  </dataValidations>
  <printOptions/>
  <pageMargins left="0.7" right="0.32" top="0.6" bottom="0.27" header="0.28" footer="0.18"/>
  <pageSetup horizontalDpi="600" verticalDpi="600" orientation="portrait" paperSize="9" scale="79" r:id="rId2"/>
  <legacyDrawing r:id="rId1"/>
</worksheet>
</file>

<file path=xl/worksheets/sheet2.xml><?xml version="1.0" encoding="utf-8"?>
<worksheet xmlns="http://schemas.openxmlformats.org/spreadsheetml/2006/main" xmlns:r="http://schemas.openxmlformats.org/officeDocument/2006/relationships">
  <sheetPr codeName="Sheet26"/>
  <dimension ref="A1:AH131"/>
  <sheetViews>
    <sheetView zoomScale="75" zoomScaleNormal="75" workbookViewId="0" topLeftCell="A1">
      <pane ySplit="1" topLeftCell="BM2" activePane="bottomLeft" state="frozen"/>
      <selection pane="topLeft" activeCell="E13" sqref="E13:F13"/>
      <selection pane="bottomLeft" activeCell="M58" sqref="M58"/>
    </sheetView>
  </sheetViews>
  <sheetFormatPr defaultColWidth="9.00390625" defaultRowHeight="13.5"/>
  <cols>
    <col min="1" max="2" width="2.875" style="3" customWidth="1"/>
    <col min="3" max="3" width="8.125" style="3" customWidth="1"/>
    <col min="4" max="4" width="9.125" style="3" customWidth="1"/>
    <col min="5" max="5" width="5.25390625" style="3" bestFit="1" customWidth="1"/>
    <col min="6" max="10" width="4.50390625" style="3" customWidth="1"/>
    <col min="11" max="11" width="6.00390625" style="3" bestFit="1" customWidth="1"/>
    <col min="12" max="12" width="4.00390625" style="3" customWidth="1"/>
    <col min="13" max="13" width="48.375" style="3" customWidth="1"/>
    <col min="14" max="14" width="7.50390625" style="3" bestFit="1" customWidth="1"/>
    <col min="15" max="15" width="5.00390625" style="3" bestFit="1" customWidth="1"/>
    <col min="16" max="16" width="4.125" style="3" bestFit="1" customWidth="1"/>
    <col min="17" max="17" width="3.75390625" style="3" customWidth="1"/>
    <col min="18" max="18" width="3.875" style="3" customWidth="1"/>
    <col min="19" max="19" width="4.625" style="3" customWidth="1"/>
    <col min="20" max="21" width="9.125" style="3" bestFit="1" customWidth="1"/>
    <col min="22" max="16384" width="9.00390625" style="3" customWidth="1"/>
  </cols>
  <sheetData>
    <row r="1" spans="1:34" s="215" customFormat="1" ht="26.25" customHeight="1">
      <c r="A1" s="481"/>
      <c r="B1" s="481"/>
      <c r="C1" s="481"/>
      <c r="D1" s="481"/>
      <c r="E1" s="481"/>
      <c r="F1" s="481"/>
      <c r="G1" s="481"/>
      <c r="H1" s="481"/>
      <c r="I1" s="481"/>
      <c r="J1" s="481"/>
      <c r="K1" s="481"/>
      <c r="L1" s="481"/>
      <c r="M1" s="481"/>
      <c r="N1" s="481"/>
      <c r="O1" s="481"/>
      <c r="P1" s="481"/>
      <c r="Q1" s="481"/>
      <c r="R1" s="481"/>
      <c r="S1" s="481"/>
      <c r="T1" s="213"/>
      <c r="U1" s="213"/>
      <c r="V1" s="213"/>
      <c r="W1" s="214"/>
      <c r="X1" s="214"/>
      <c r="Y1" s="214"/>
      <c r="Z1" s="214"/>
      <c r="AB1" s="216"/>
      <c r="AE1" s="217"/>
      <c r="AF1" s="217"/>
      <c r="AH1" s="216"/>
    </row>
    <row r="2" spans="1:34" s="99" customFormat="1" ht="33" customHeight="1">
      <c r="A2" s="478" t="s">
        <v>304</v>
      </c>
      <c r="B2" s="479"/>
      <c r="C2" s="479"/>
      <c r="D2" s="479"/>
      <c r="E2" s="479"/>
      <c r="F2" s="479"/>
      <c r="G2" s="479"/>
      <c r="H2" s="479"/>
      <c r="I2" s="479"/>
      <c r="J2" s="479"/>
      <c r="K2" s="479"/>
      <c r="L2" s="479"/>
      <c r="M2" s="479"/>
      <c r="N2" s="479"/>
      <c r="O2" s="479"/>
      <c r="P2" s="479"/>
      <c r="Q2" s="479"/>
      <c r="R2" s="479"/>
      <c r="S2" s="479"/>
      <c r="T2" s="96"/>
      <c r="U2" s="96"/>
      <c r="V2" s="96"/>
      <c r="W2" s="98"/>
      <c r="X2" s="98"/>
      <c r="Y2" s="98"/>
      <c r="Z2" s="98"/>
      <c r="AB2" s="100"/>
      <c r="AE2" s="101"/>
      <c r="AF2" s="101"/>
      <c r="AH2" s="100"/>
    </row>
    <row r="3" spans="1:22" s="130" customFormat="1" ht="18" customHeight="1">
      <c r="A3" s="131" t="s">
        <v>106</v>
      </c>
      <c r="B3" s="131"/>
      <c r="C3" s="131"/>
      <c r="D3" s="131"/>
      <c r="E3" s="131"/>
      <c r="F3" s="131"/>
      <c r="G3" s="131"/>
      <c r="H3" s="131"/>
      <c r="I3" s="131"/>
      <c r="J3" s="131"/>
      <c r="K3" s="131"/>
      <c r="L3" s="131"/>
      <c r="M3" s="131"/>
      <c r="N3" s="131"/>
      <c r="O3" s="131"/>
      <c r="P3" s="131"/>
      <c r="Q3" s="131"/>
      <c r="R3" s="131"/>
      <c r="S3" s="132"/>
      <c r="T3" s="129"/>
      <c r="U3" s="129"/>
      <c r="V3" s="129"/>
    </row>
    <row r="4" spans="1:22" s="266" customFormat="1" ht="18" customHeight="1" thickBot="1">
      <c r="A4" s="480" t="s">
        <v>357</v>
      </c>
      <c r="B4" s="480"/>
      <c r="C4" s="480"/>
      <c r="D4" s="480"/>
      <c r="E4" s="480"/>
      <c r="F4" s="480"/>
      <c r="G4" s="480"/>
      <c r="H4" s="480"/>
      <c r="I4" s="480"/>
      <c r="J4" s="480"/>
      <c r="K4" s="480"/>
      <c r="L4" s="480"/>
      <c r="M4" s="480"/>
      <c r="N4" s="480"/>
      <c r="O4" s="480"/>
      <c r="P4" s="480"/>
      <c r="Q4" s="480"/>
      <c r="R4" s="480"/>
      <c r="S4" s="480"/>
      <c r="T4" s="267"/>
      <c r="U4" s="265"/>
      <c r="V4" s="265"/>
    </row>
    <row r="5" spans="1:22" ht="12">
      <c r="A5" s="552" t="s">
        <v>107</v>
      </c>
      <c r="B5" s="553"/>
      <c r="C5" s="553"/>
      <c r="D5" s="551" t="s">
        <v>110</v>
      </c>
      <c r="E5" s="551" t="s">
        <v>311</v>
      </c>
      <c r="F5" s="551"/>
      <c r="G5" s="551"/>
      <c r="H5" s="551"/>
      <c r="I5" s="551"/>
      <c r="J5" s="551"/>
      <c r="K5" s="551"/>
      <c r="L5" s="551"/>
      <c r="M5" s="551"/>
      <c r="N5" s="551" t="s">
        <v>318</v>
      </c>
      <c r="O5" s="551"/>
      <c r="P5" s="551"/>
      <c r="Q5" s="551" t="s">
        <v>117</v>
      </c>
      <c r="R5" s="551"/>
      <c r="S5" s="565"/>
      <c r="T5" s="494" t="s">
        <v>122</v>
      </c>
      <c r="U5" s="494"/>
      <c r="V5" s="93"/>
    </row>
    <row r="6" spans="1:22" ht="12">
      <c r="A6" s="554"/>
      <c r="B6" s="555"/>
      <c r="C6" s="555"/>
      <c r="D6" s="558"/>
      <c r="E6" s="558" t="s">
        <v>111</v>
      </c>
      <c r="F6" s="558" t="s">
        <v>112</v>
      </c>
      <c r="G6" s="558"/>
      <c r="H6" s="558"/>
      <c r="I6" s="558"/>
      <c r="J6" s="558"/>
      <c r="K6" s="558" t="s">
        <v>116</v>
      </c>
      <c r="L6" s="558" t="s">
        <v>384</v>
      </c>
      <c r="M6" s="558"/>
      <c r="N6" s="558"/>
      <c r="O6" s="558"/>
      <c r="P6" s="558"/>
      <c r="Q6" s="558"/>
      <c r="R6" s="558"/>
      <c r="S6" s="566"/>
      <c r="T6" s="494"/>
      <c r="U6" s="494"/>
      <c r="V6" s="93"/>
    </row>
    <row r="7" spans="1:22" ht="12">
      <c r="A7" s="554"/>
      <c r="B7" s="555"/>
      <c r="C7" s="555"/>
      <c r="D7" s="558"/>
      <c r="E7" s="558"/>
      <c r="F7" s="78" t="s">
        <v>113</v>
      </c>
      <c r="G7" s="79"/>
      <c r="H7" s="79" t="s">
        <v>114</v>
      </c>
      <c r="I7" s="79"/>
      <c r="J7" s="80" t="s">
        <v>115</v>
      </c>
      <c r="K7" s="558"/>
      <c r="L7" s="558"/>
      <c r="M7" s="558"/>
      <c r="N7" s="558"/>
      <c r="O7" s="558"/>
      <c r="P7" s="558"/>
      <c r="Q7" s="558"/>
      <c r="R7" s="558"/>
      <c r="S7" s="566"/>
      <c r="T7" s="494" t="s">
        <v>128</v>
      </c>
      <c r="U7" s="494" t="s">
        <v>127</v>
      </c>
      <c r="V7" s="93"/>
    </row>
    <row r="8" spans="1:22" ht="12.75" thickBot="1">
      <c r="A8" s="556"/>
      <c r="B8" s="557"/>
      <c r="C8" s="557"/>
      <c r="D8" s="559"/>
      <c r="E8" s="559"/>
      <c r="F8" s="5" t="s">
        <v>245</v>
      </c>
      <c r="G8" s="5" t="s">
        <v>246</v>
      </c>
      <c r="H8" s="5" t="s">
        <v>247</v>
      </c>
      <c r="I8" s="5" t="s">
        <v>248</v>
      </c>
      <c r="J8" s="5" t="s">
        <v>249</v>
      </c>
      <c r="K8" s="559"/>
      <c r="L8" s="559"/>
      <c r="M8" s="559"/>
      <c r="N8" s="559"/>
      <c r="O8" s="559"/>
      <c r="P8" s="559"/>
      <c r="Q8" s="559"/>
      <c r="R8" s="559"/>
      <c r="S8" s="567"/>
      <c r="T8" s="494"/>
      <c r="U8" s="494"/>
      <c r="V8" s="93"/>
    </row>
    <row r="9" spans="1:22" ht="27" customHeight="1">
      <c r="A9" s="531" t="s">
        <v>108</v>
      </c>
      <c r="B9" s="545" t="s">
        <v>109</v>
      </c>
      <c r="C9" s="560" t="s">
        <v>118</v>
      </c>
      <c r="D9" s="489" t="s">
        <v>119</v>
      </c>
      <c r="E9" s="491">
        <v>20</v>
      </c>
      <c r="F9" s="489" t="s">
        <v>254</v>
      </c>
      <c r="G9" s="489"/>
      <c r="H9" s="489"/>
      <c r="I9" s="489"/>
      <c r="J9" s="489"/>
      <c r="K9" s="491">
        <f>E9*F12</f>
        <v>4</v>
      </c>
      <c r="L9" s="97"/>
      <c r="M9" s="6" t="s">
        <v>120</v>
      </c>
      <c r="N9" s="489" t="s">
        <v>123</v>
      </c>
      <c r="O9" s="489"/>
      <c r="P9" s="489"/>
      <c r="Q9" s="496" t="s">
        <v>288</v>
      </c>
      <c r="R9" s="496"/>
      <c r="S9" s="497"/>
      <c r="T9" s="95"/>
      <c r="U9" s="494">
        <f>COUNTIF(T9:T12,TRUE)</f>
        <v>0</v>
      </c>
      <c r="V9" s="93"/>
    </row>
    <row r="10" spans="1:22" ht="27" customHeight="1">
      <c r="A10" s="532"/>
      <c r="B10" s="545"/>
      <c r="C10" s="561"/>
      <c r="D10" s="490"/>
      <c r="E10" s="492"/>
      <c r="F10" s="490"/>
      <c r="G10" s="490"/>
      <c r="H10" s="490"/>
      <c r="I10" s="490"/>
      <c r="J10" s="490"/>
      <c r="K10" s="492"/>
      <c r="L10" s="20"/>
      <c r="M10" s="8" t="s">
        <v>121</v>
      </c>
      <c r="N10" s="490"/>
      <c r="O10" s="490"/>
      <c r="P10" s="490"/>
      <c r="Q10" s="498"/>
      <c r="R10" s="498"/>
      <c r="S10" s="499"/>
      <c r="T10" s="95"/>
      <c r="U10" s="494"/>
      <c r="V10" s="93"/>
    </row>
    <row r="11" spans="1:22" ht="27" customHeight="1">
      <c r="A11" s="532"/>
      <c r="B11" s="545"/>
      <c r="C11" s="561"/>
      <c r="D11" s="490"/>
      <c r="E11" s="492"/>
      <c r="F11" s="490"/>
      <c r="G11" s="490"/>
      <c r="H11" s="490"/>
      <c r="I11" s="490"/>
      <c r="J11" s="490"/>
      <c r="K11" s="492"/>
      <c r="L11" s="20"/>
      <c r="M11" s="8" t="s">
        <v>124</v>
      </c>
      <c r="N11" s="490"/>
      <c r="O11" s="490"/>
      <c r="P11" s="490"/>
      <c r="Q11" s="498"/>
      <c r="R11" s="498"/>
      <c r="S11" s="499"/>
      <c r="T11" s="95"/>
      <c r="U11" s="494"/>
      <c r="V11" s="93"/>
    </row>
    <row r="12" spans="1:22" ht="27" customHeight="1">
      <c r="A12" s="532"/>
      <c r="B12" s="545"/>
      <c r="C12" s="561"/>
      <c r="D12" s="490"/>
      <c r="E12" s="492"/>
      <c r="F12" s="524">
        <f>U9*0.2+0.2</f>
        <v>0.2</v>
      </c>
      <c r="G12" s="524"/>
      <c r="H12" s="524"/>
      <c r="I12" s="524"/>
      <c r="J12" s="524"/>
      <c r="K12" s="492"/>
      <c r="L12" s="20"/>
      <c r="M12" s="8" t="s">
        <v>125</v>
      </c>
      <c r="N12" s="490"/>
      <c r="O12" s="490"/>
      <c r="P12" s="490"/>
      <c r="Q12" s="498"/>
      <c r="R12" s="498"/>
      <c r="S12" s="499"/>
      <c r="T12" s="95"/>
      <c r="U12" s="494"/>
      <c r="V12" s="93"/>
    </row>
    <row r="13" spans="1:22" ht="27" customHeight="1">
      <c r="A13" s="532"/>
      <c r="B13" s="545"/>
      <c r="C13" s="561"/>
      <c r="D13" s="490" t="s">
        <v>126</v>
      </c>
      <c r="E13" s="563">
        <v>40</v>
      </c>
      <c r="F13" s="509" t="s">
        <v>254</v>
      </c>
      <c r="G13" s="510"/>
      <c r="H13" s="510"/>
      <c r="I13" s="510"/>
      <c r="J13" s="527"/>
      <c r="K13" s="564">
        <f>E13*F16</f>
        <v>8</v>
      </c>
      <c r="L13" s="20"/>
      <c r="M13" s="8" t="s">
        <v>129</v>
      </c>
      <c r="N13" s="490"/>
      <c r="O13" s="490"/>
      <c r="P13" s="490"/>
      <c r="Q13" s="498"/>
      <c r="R13" s="498"/>
      <c r="S13" s="499"/>
      <c r="T13" s="95"/>
      <c r="U13" s="494">
        <f>COUNTIF(T13:T16,TRUE)</f>
        <v>0</v>
      </c>
      <c r="V13" s="93"/>
    </row>
    <row r="14" spans="1:22" ht="27" customHeight="1">
      <c r="A14" s="532"/>
      <c r="B14" s="545"/>
      <c r="C14" s="561"/>
      <c r="D14" s="490"/>
      <c r="E14" s="563"/>
      <c r="F14" s="503"/>
      <c r="G14" s="504"/>
      <c r="H14" s="504"/>
      <c r="I14" s="504"/>
      <c r="J14" s="505"/>
      <c r="K14" s="564"/>
      <c r="L14" s="20"/>
      <c r="M14" s="8" t="s">
        <v>130</v>
      </c>
      <c r="N14" s="490"/>
      <c r="O14" s="490"/>
      <c r="P14" s="490"/>
      <c r="Q14" s="498"/>
      <c r="R14" s="498"/>
      <c r="S14" s="499"/>
      <c r="T14" s="95"/>
      <c r="U14" s="494"/>
      <c r="V14" s="93"/>
    </row>
    <row r="15" spans="1:22" ht="27" customHeight="1">
      <c r="A15" s="532"/>
      <c r="B15" s="545"/>
      <c r="C15" s="561"/>
      <c r="D15" s="490"/>
      <c r="E15" s="563"/>
      <c r="F15" s="506"/>
      <c r="G15" s="507"/>
      <c r="H15" s="507"/>
      <c r="I15" s="507"/>
      <c r="J15" s="508"/>
      <c r="K15" s="564"/>
      <c r="L15" s="20"/>
      <c r="M15" s="8" t="s">
        <v>131</v>
      </c>
      <c r="N15" s="490"/>
      <c r="O15" s="490"/>
      <c r="P15" s="490"/>
      <c r="Q15" s="498"/>
      <c r="R15" s="498"/>
      <c r="S15" s="499"/>
      <c r="T15" s="95"/>
      <c r="U15" s="494"/>
      <c r="V15" s="93"/>
    </row>
    <row r="16" spans="1:22" ht="27" customHeight="1">
      <c r="A16" s="532"/>
      <c r="B16" s="545"/>
      <c r="C16" s="561"/>
      <c r="D16" s="490"/>
      <c r="E16" s="492"/>
      <c r="F16" s="568">
        <f>U13*0.2+0.2</f>
        <v>0.2</v>
      </c>
      <c r="G16" s="568"/>
      <c r="H16" s="568"/>
      <c r="I16" s="568"/>
      <c r="J16" s="568"/>
      <c r="K16" s="492"/>
      <c r="L16" s="20"/>
      <c r="M16" s="8" t="s">
        <v>132</v>
      </c>
      <c r="N16" s="490"/>
      <c r="O16" s="490"/>
      <c r="P16" s="490"/>
      <c r="Q16" s="498"/>
      <c r="R16" s="498"/>
      <c r="S16" s="499"/>
      <c r="T16" s="95"/>
      <c r="U16" s="494"/>
      <c r="V16" s="93"/>
    </row>
    <row r="17" spans="1:22" ht="27" customHeight="1">
      <c r="A17" s="532"/>
      <c r="B17" s="545"/>
      <c r="C17" s="561"/>
      <c r="D17" s="490" t="s">
        <v>136</v>
      </c>
      <c r="E17" s="492">
        <v>20</v>
      </c>
      <c r="F17" s="490" t="s">
        <v>254</v>
      </c>
      <c r="G17" s="490"/>
      <c r="H17" s="490"/>
      <c r="I17" s="490"/>
      <c r="J17" s="490"/>
      <c r="K17" s="492">
        <f>E17*F20</f>
        <v>4</v>
      </c>
      <c r="L17" s="20"/>
      <c r="M17" s="8" t="s">
        <v>133</v>
      </c>
      <c r="N17" s="490"/>
      <c r="O17" s="490"/>
      <c r="P17" s="490"/>
      <c r="Q17" s="9" t="s">
        <v>290</v>
      </c>
      <c r="R17" s="10">
        <f>K24+O24</f>
        <v>28</v>
      </c>
      <c r="S17" s="11" t="s">
        <v>141</v>
      </c>
      <c r="T17" s="95"/>
      <c r="U17" s="494">
        <f>COUNTIF(T17:T20,TRUE)</f>
        <v>0</v>
      </c>
      <c r="V17" s="93"/>
    </row>
    <row r="18" spans="1:22" ht="27" customHeight="1">
      <c r="A18" s="532"/>
      <c r="B18" s="545"/>
      <c r="C18" s="561"/>
      <c r="D18" s="490"/>
      <c r="E18" s="492"/>
      <c r="F18" s="490"/>
      <c r="G18" s="490"/>
      <c r="H18" s="490"/>
      <c r="I18" s="490"/>
      <c r="J18" s="490"/>
      <c r="K18" s="492"/>
      <c r="L18" s="20"/>
      <c r="M18" s="8" t="s">
        <v>134</v>
      </c>
      <c r="N18" s="490"/>
      <c r="O18" s="490"/>
      <c r="P18" s="490"/>
      <c r="Q18" s="490"/>
      <c r="R18" s="490"/>
      <c r="S18" s="495"/>
      <c r="T18" s="95"/>
      <c r="U18" s="494"/>
      <c r="V18" s="93"/>
    </row>
    <row r="19" spans="1:22" ht="27" customHeight="1">
      <c r="A19" s="532"/>
      <c r="B19" s="545"/>
      <c r="C19" s="561"/>
      <c r="D19" s="490"/>
      <c r="E19" s="492"/>
      <c r="F19" s="490"/>
      <c r="G19" s="490"/>
      <c r="H19" s="490"/>
      <c r="I19" s="490"/>
      <c r="J19" s="490"/>
      <c r="K19" s="492"/>
      <c r="L19" s="20"/>
      <c r="M19" s="8" t="s">
        <v>135</v>
      </c>
      <c r="N19" s="490"/>
      <c r="O19" s="490"/>
      <c r="P19" s="490"/>
      <c r="Q19" s="490"/>
      <c r="R19" s="490"/>
      <c r="S19" s="495"/>
      <c r="T19" s="95"/>
      <c r="U19" s="494"/>
      <c r="V19" s="93"/>
    </row>
    <row r="20" spans="1:22" ht="27" customHeight="1">
      <c r="A20" s="532"/>
      <c r="B20" s="545"/>
      <c r="C20" s="561"/>
      <c r="D20" s="490"/>
      <c r="E20" s="492"/>
      <c r="F20" s="493">
        <f>U17*0.2+0.2</f>
        <v>0.2</v>
      </c>
      <c r="G20" s="493"/>
      <c r="H20" s="493"/>
      <c r="I20" s="493"/>
      <c r="J20" s="493"/>
      <c r="K20" s="492"/>
      <c r="L20" s="20"/>
      <c r="M20" s="8" t="s">
        <v>383</v>
      </c>
      <c r="N20" s="490"/>
      <c r="O20" s="490"/>
      <c r="P20" s="490"/>
      <c r="Q20" s="490"/>
      <c r="R20" s="490"/>
      <c r="S20" s="495"/>
      <c r="T20" s="95"/>
      <c r="U20" s="494"/>
      <c r="V20" s="93"/>
    </row>
    <row r="21" spans="1:22" ht="27" customHeight="1">
      <c r="A21" s="532"/>
      <c r="B21" s="545"/>
      <c r="C21" s="561"/>
      <c r="D21" s="490" t="s">
        <v>137</v>
      </c>
      <c r="E21" s="492">
        <v>20</v>
      </c>
      <c r="F21" s="490" t="s">
        <v>255</v>
      </c>
      <c r="G21" s="490"/>
      <c r="H21" s="490"/>
      <c r="I21" s="490"/>
      <c r="J21" s="490"/>
      <c r="K21" s="492">
        <f>E21*F23</f>
        <v>12</v>
      </c>
      <c r="L21" s="20"/>
      <c r="M21" s="8" t="s">
        <v>138</v>
      </c>
      <c r="N21" s="490"/>
      <c r="O21" s="490"/>
      <c r="P21" s="490"/>
      <c r="Q21" s="490"/>
      <c r="R21" s="490"/>
      <c r="S21" s="495"/>
      <c r="T21" s="95"/>
      <c r="U21" s="494">
        <f>COUNTIF(T21:T22,TRUE)</f>
        <v>0</v>
      </c>
      <c r="V21" s="93"/>
    </row>
    <row r="22" spans="1:22" ht="27" customHeight="1">
      <c r="A22" s="532"/>
      <c r="B22" s="545"/>
      <c r="C22" s="561"/>
      <c r="D22" s="490"/>
      <c r="E22" s="492"/>
      <c r="F22" s="490"/>
      <c r="G22" s="490"/>
      <c r="H22" s="490"/>
      <c r="I22" s="490"/>
      <c r="J22" s="490"/>
      <c r="K22" s="492"/>
      <c r="L22" s="20"/>
      <c r="M22" s="8" t="s">
        <v>139</v>
      </c>
      <c r="N22" s="490"/>
      <c r="O22" s="490"/>
      <c r="P22" s="490"/>
      <c r="Q22" s="490"/>
      <c r="R22" s="490"/>
      <c r="S22" s="495"/>
      <c r="T22" s="95"/>
      <c r="U22" s="494"/>
      <c r="V22" s="93"/>
    </row>
    <row r="23" spans="1:22" ht="27" customHeight="1">
      <c r="A23" s="532"/>
      <c r="B23" s="545"/>
      <c r="C23" s="561"/>
      <c r="D23" s="490"/>
      <c r="E23" s="492"/>
      <c r="F23" s="493">
        <f>U21*0.2+0.6</f>
        <v>0.6</v>
      </c>
      <c r="G23" s="493"/>
      <c r="H23" s="493"/>
      <c r="I23" s="493"/>
      <c r="J23" s="493"/>
      <c r="K23" s="492"/>
      <c r="L23" s="4"/>
      <c r="M23" s="8"/>
      <c r="N23" s="490"/>
      <c r="O23" s="490"/>
      <c r="P23" s="490"/>
      <c r="Q23" s="490"/>
      <c r="R23" s="490"/>
      <c r="S23" s="495"/>
      <c r="T23" s="95"/>
      <c r="U23" s="93"/>
      <c r="V23" s="93"/>
    </row>
    <row r="24" spans="1:22" ht="12">
      <c r="A24" s="532"/>
      <c r="B24" s="545"/>
      <c r="C24" s="561"/>
      <c r="D24" s="7" t="s">
        <v>140</v>
      </c>
      <c r="E24" s="12">
        <f>SUM(E9:E23)</f>
        <v>100</v>
      </c>
      <c r="F24" s="562" t="s">
        <v>362</v>
      </c>
      <c r="G24" s="562"/>
      <c r="H24" s="562"/>
      <c r="I24" s="562"/>
      <c r="J24" s="562"/>
      <c r="K24" s="12">
        <f>SUM(K9:K23)</f>
        <v>28</v>
      </c>
      <c r="L24" s="13"/>
      <c r="M24" s="14"/>
      <c r="N24" s="15" t="s">
        <v>250</v>
      </c>
      <c r="O24" s="21"/>
      <c r="P24" s="16" t="s">
        <v>251</v>
      </c>
      <c r="Q24" s="17" t="s">
        <v>252</v>
      </c>
      <c r="R24" s="18">
        <f>R17</f>
        <v>28</v>
      </c>
      <c r="S24" s="19" t="s">
        <v>253</v>
      </c>
      <c r="T24" s="95"/>
      <c r="U24" s="93"/>
      <c r="V24" s="93"/>
    </row>
    <row r="25" spans="1:22" ht="27" customHeight="1">
      <c r="A25" s="532"/>
      <c r="B25" s="545"/>
      <c r="C25" s="569" t="s">
        <v>142</v>
      </c>
      <c r="D25" s="490" t="s">
        <v>143</v>
      </c>
      <c r="E25" s="492">
        <v>20</v>
      </c>
      <c r="F25" s="490" t="s">
        <v>254</v>
      </c>
      <c r="G25" s="490"/>
      <c r="H25" s="490"/>
      <c r="I25" s="490"/>
      <c r="J25" s="490"/>
      <c r="K25" s="492">
        <f>E25*F28</f>
        <v>4</v>
      </c>
      <c r="L25" s="20"/>
      <c r="M25" s="8" t="s">
        <v>457</v>
      </c>
      <c r="N25" s="490" t="s">
        <v>123</v>
      </c>
      <c r="O25" s="490"/>
      <c r="P25" s="490"/>
      <c r="Q25" s="498" t="s">
        <v>288</v>
      </c>
      <c r="R25" s="498"/>
      <c r="S25" s="499"/>
      <c r="T25" s="95"/>
      <c r="U25" s="494">
        <f>COUNTIF(T25:T28,TRUE)</f>
        <v>0</v>
      </c>
      <c r="V25" s="93"/>
    </row>
    <row r="26" spans="1:22" ht="27" customHeight="1">
      <c r="A26" s="532"/>
      <c r="B26" s="545"/>
      <c r="C26" s="569"/>
      <c r="D26" s="490"/>
      <c r="E26" s="492"/>
      <c r="F26" s="490"/>
      <c r="G26" s="490"/>
      <c r="H26" s="490"/>
      <c r="I26" s="490"/>
      <c r="J26" s="490"/>
      <c r="K26" s="492"/>
      <c r="L26" s="20"/>
      <c r="M26" s="8" t="s">
        <v>148</v>
      </c>
      <c r="N26" s="490"/>
      <c r="O26" s="490"/>
      <c r="P26" s="490"/>
      <c r="Q26" s="498"/>
      <c r="R26" s="498"/>
      <c r="S26" s="499"/>
      <c r="T26" s="95"/>
      <c r="U26" s="494"/>
      <c r="V26" s="93"/>
    </row>
    <row r="27" spans="1:22" ht="27" customHeight="1">
      <c r="A27" s="532"/>
      <c r="B27" s="545"/>
      <c r="C27" s="569"/>
      <c r="D27" s="490"/>
      <c r="E27" s="492"/>
      <c r="F27" s="490"/>
      <c r="G27" s="490"/>
      <c r="H27" s="490"/>
      <c r="I27" s="490"/>
      <c r="J27" s="490"/>
      <c r="K27" s="492"/>
      <c r="L27" s="20"/>
      <c r="M27" s="8" t="s">
        <v>458</v>
      </c>
      <c r="N27" s="490"/>
      <c r="O27" s="490"/>
      <c r="P27" s="490"/>
      <c r="Q27" s="498"/>
      <c r="R27" s="498"/>
      <c r="S27" s="499"/>
      <c r="T27" s="95"/>
      <c r="U27" s="494"/>
      <c r="V27" s="93"/>
    </row>
    <row r="28" spans="1:22" ht="27" customHeight="1">
      <c r="A28" s="532"/>
      <c r="B28" s="545"/>
      <c r="C28" s="569"/>
      <c r="D28" s="490"/>
      <c r="E28" s="492"/>
      <c r="F28" s="493">
        <f>U25*0.2+0.2</f>
        <v>0.2</v>
      </c>
      <c r="G28" s="493"/>
      <c r="H28" s="493"/>
      <c r="I28" s="493"/>
      <c r="J28" s="493"/>
      <c r="K28" s="492"/>
      <c r="L28" s="20"/>
      <c r="M28" s="8" t="s">
        <v>149</v>
      </c>
      <c r="N28" s="490"/>
      <c r="O28" s="490"/>
      <c r="P28" s="490"/>
      <c r="Q28" s="498"/>
      <c r="R28" s="498"/>
      <c r="S28" s="499"/>
      <c r="T28" s="95"/>
      <c r="U28" s="494"/>
      <c r="V28" s="93"/>
    </row>
    <row r="29" spans="1:22" ht="27" customHeight="1">
      <c r="A29" s="532"/>
      <c r="B29" s="545"/>
      <c r="C29" s="569"/>
      <c r="D29" s="490" t="s">
        <v>144</v>
      </c>
      <c r="E29" s="492">
        <v>20</v>
      </c>
      <c r="F29" s="490" t="s">
        <v>254</v>
      </c>
      <c r="G29" s="490"/>
      <c r="H29" s="490"/>
      <c r="I29" s="490"/>
      <c r="J29" s="490"/>
      <c r="K29" s="492">
        <f>E29*F32</f>
        <v>4</v>
      </c>
      <c r="L29" s="20"/>
      <c r="M29" s="8" t="s">
        <v>150</v>
      </c>
      <c r="N29" s="490"/>
      <c r="O29" s="490"/>
      <c r="P29" s="490"/>
      <c r="Q29" s="498"/>
      <c r="R29" s="498"/>
      <c r="S29" s="499"/>
      <c r="T29" s="95"/>
      <c r="U29" s="494">
        <f>COUNTIF(T29:T32,TRUE)</f>
        <v>0</v>
      </c>
      <c r="V29" s="93"/>
    </row>
    <row r="30" spans="1:22" ht="27" customHeight="1">
      <c r="A30" s="532"/>
      <c r="B30" s="545"/>
      <c r="C30" s="569"/>
      <c r="D30" s="490"/>
      <c r="E30" s="492"/>
      <c r="F30" s="490"/>
      <c r="G30" s="490"/>
      <c r="H30" s="490"/>
      <c r="I30" s="490"/>
      <c r="J30" s="490"/>
      <c r="K30" s="492"/>
      <c r="L30" s="20"/>
      <c r="M30" s="8" t="s">
        <v>152</v>
      </c>
      <c r="N30" s="490"/>
      <c r="O30" s="490"/>
      <c r="P30" s="490"/>
      <c r="Q30" s="498"/>
      <c r="R30" s="498"/>
      <c r="S30" s="499"/>
      <c r="T30" s="95"/>
      <c r="U30" s="494"/>
      <c r="V30" s="93"/>
    </row>
    <row r="31" spans="1:22" ht="27" customHeight="1">
      <c r="A31" s="532"/>
      <c r="B31" s="545"/>
      <c r="C31" s="569"/>
      <c r="D31" s="490"/>
      <c r="E31" s="492"/>
      <c r="F31" s="490"/>
      <c r="G31" s="490"/>
      <c r="H31" s="490"/>
      <c r="I31" s="490"/>
      <c r="J31" s="490"/>
      <c r="K31" s="492"/>
      <c r="L31" s="20"/>
      <c r="M31" s="8" t="s">
        <v>151</v>
      </c>
      <c r="N31" s="490"/>
      <c r="O31" s="490"/>
      <c r="P31" s="490"/>
      <c r="Q31" s="498"/>
      <c r="R31" s="498"/>
      <c r="S31" s="499"/>
      <c r="T31" s="95"/>
      <c r="U31" s="494"/>
      <c r="V31" s="93"/>
    </row>
    <row r="32" spans="1:22" ht="27" customHeight="1">
      <c r="A32" s="532"/>
      <c r="B32" s="545"/>
      <c r="C32" s="569"/>
      <c r="D32" s="490"/>
      <c r="E32" s="492"/>
      <c r="F32" s="493">
        <f>U29*0.2+0.2</f>
        <v>0.2</v>
      </c>
      <c r="G32" s="493"/>
      <c r="H32" s="493"/>
      <c r="I32" s="493"/>
      <c r="J32" s="493"/>
      <c r="K32" s="492"/>
      <c r="L32" s="20"/>
      <c r="M32" s="8" t="s">
        <v>153</v>
      </c>
      <c r="N32" s="490"/>
      <c r="O32" s="490"/>
      <c r="P32" s="490"/>
      <c r="Q32" s="498"/>
      <c r="R32" s="498"/>
      <c r="S32" s="499"/>
      <c r="T32" s="95"/>
      <c r="U32" s="494"/>
      <c r="V32" s="93"/>
    </row>
    <row r="33" spans="1:22" ht="27" customHeight="1">
      <c r="A33" s="532"/>
      <c r="B33" s="545"/>
      <c r="C33" s="569"/>
      <c r="D33" s="490" t="s">
        <v>145</v>
      </c>
      <c r="E33" s="492">
        <v>20</v>
      </c>
      <c r="F33" s="490" t="s">
        <v>254</v>
      </c>
      <c r="G33" s="490"/>
      <c r="H33" s="490"/>
      <c r="I33" s="490"/>
      <c r="J33" s="490"/>
      <c r="K33" s="492">
        <f>E33*F36</f>
        <v>4</v>
      </c>
      <c r="L33" s="20"/>
      <c r="M33" s="8" t="s">
        <v>154</v>
      </c>
      <c r="N33" s="490"/>
      <c r="O33" s="490"/>
      <c r="P33" s="490"/>
      <c r="Q33" s="9" t="s">
        <v>306</v>
      </c>
      <c r="R33" s="10">
        <f>K45+O45</f>
        <v>20</v>
      </c>
      <c r="S33" s="11" t="s">
        <v>141</v>
      </c>
      <c r="T33" s="95"/>
      <c r="U33" s="494">
        <f>COUNTIF(T33:T36,TRUE)</f>
        <v>0</v>
      </c>
      <c r="V33" s="93"/>
    </row>
    <row r="34" spans="1:22" ht="27" customHeight="1">
      <c r="A34" s="532"/>
      <c r="B34" s="545"/>
      <c r="C34" s="569"/>
      <c r="D34" s="490"/>
      <c r="E34" s="492"/>
      <c r="F34" s="490"/>
      <c r="G34" s="490"/>
      <c r="H34" s="490"/>
      <c r="I34" s="490"/>
      <c r="J34" s="490"/>
      <c r="K34" s="492"/>
      <c r="L34" s="20"/>
      <c r="M34" s="8" t="s">
        <v>155</v>
      </c>
      <c r="N34" s="490"/>
      <c r="O34" s="490"/>
      <c r="P34" s="490"/>
      <c r="Q34" s="490"/>
      <c r="R34" s="490"/>
      <c r="S34" s="495"/>
      <c r="T34" s="95"/>
      <c r="U34" s="494"/>
      <c r="V34" s="93"/>
    </row>
    <row r="35" spans="1:22" ht="27" customHeight="1">
      <c r="A35" s="532"/>
      <c r="B35" s="545"/>
      <c r="C35" s="569"/>
      <c r="D35" s="490"/>
      <c r="E35" s="492"/>
      <c r="F35" s="490"/>
      <c r="G35" s="490"/>
      <c r="H35" s="490"/>
      <c r="I35" s="490"/>
      <c r="J35" s="490"/>
      <c r="K35" s="492"/>
      <c r="L35" s="20"/>
      <c r="M35" s="8" t="s">
        <v>156</v>
      </c>
      <c r="N35" s="490"/>
      <c r="O35" s="490"/>
      <c r="P35" s="490"/>
      <c r="Q35" s="490"/>
      <c r="R35" s="490"/>
      <c r="S35" s="495"/>
      <c r="T35" s="95"/>
      <c r="U35" s="494"/>
      <c r="V35" s="93"/>
    </row>
    <row r="36" spans="1:22" ht="27" customHeight="1">
      <c r="A36" s="532"/>
      <c r="B36" s="545"/>
      <c r="C36" s="569"/>
      <c r="D36" s="490"/>
      <c r="E36" s="492"/>
      <c r="F36" s="493">
        <f>U33*0.2+0.2</f>
        <v>0.2</v>
      </c>
      <c r="G36" s="493"/>
      <c r="H36" s="493"/>
      <c r="I36" s="493"/>
      <c r="J36" s="493"/>
      <c r="K36" s="492"/>
      <c r="L36" s="20"/>
      <c r="M36" s="8" t="s">
        <v>157</v>
      </c>
      <c r="N36" s="490"/>
      <c r="O36" s="490"/>
      <c r="P36" s="490"/>
      <c r="Q36" s="490"/>
      <c r="R36" s="490"/>
      <c r="S36" s="495"/>
      <c r="T36" s="95"/>
      <c r="U36" s="494"/>
      <c r="V36" s="93"/>
    </row>
    <row r="37" spans="1:22" ht="27" customHeight="1">
      <c r="A37" s="532"/>
      <c r="B37" s="545"/>
      <c r="C37" s="569"/>
      <c r="D37" s="490" t="s">
        <v>146</v>
      </c>
      <c r="E37" s="492">
        <v>20</v>
      </c>
      <c r="F37" s="490" t="s">
        <v>254</v>
      </c>
      <c r="G37" s="490"/>
      <c r="H37" s="490"/>
      <c r="I37" s="490"/>
      <c r="J37" s="490"/>
      <c r="K37" s="492">
        <f>E37*F40</f>
        <v>4</v>
      </c>
      <c r="L37" s="20"/>
      <c r="M37" s="8" t="s">
        <v>158</v>
      </c>
      <c r="N37" s="490"/>
      <c r="O37" s="490"/>
      <c r="P37" s="490"/>
      <c r="Q37" s="490"/>
      <c r="R37" s="490"/>
      <c r="S37" s="495"/>
      <c r="T37" s="95"/>
      <c r="U37" s="494">
        <f>COUNTIF(T37:T40,TRUE)</f>
        <v>0</v>
      </c>
      <c r="V37" s="93"/>
    </row>
    <row r="38" spans="1:22" ht="27" customHeight="1">
      <c r="A38" s="532"/>
      <c r="B38" s="545"/>
      <c r="C38" s="569"/>
      <c r="D38" s="490"/>
      <c r="E38" s="492"/>
      <c r="F38" s="490"/>
      <c r="G38" s="490"/>
      <c r="H38" s="490"/>
      <c r="I38" s="490"/>
      <c r="J38" s="490"/>
      <c r="K38" s="492"/>
      <c r="L38" s="20"/>
      <c r="M38" s="8" t="s">
        <v>159</v>
      </c>
      <c r="N38" s="490"/>
      <c r="O38" s="490"/>
      <c r="P38" s="490"/>
      <c r="Q38" s="490"/>
      <c r="R38" s="490"/>
      <c r="S38" s="495"/>
      <c r="T38" s="95"/>
      <c r="U38" s="494"/>
      <c r="V38" s="93"/>
    </row>
    <row r="39" spans="1:22" ht="27" customHeight="1">
      <c r="A39" s="532"/>
      <c r="B39" s="545"/>
      <c r="C39" s="569"/>
      <c r="D39" s="490"/>
      <c r="E39" s="492"/>
      <c r="F39" s="490"/>
      <c r="G39" s="490"/>
      <c r="H39" s="490"/>
      <c r="I39" s="490"/>
      <c r="J39" s="490"/>
      <c r="K39" s="492"/>
      <c r="L39" s="20"/>
      <c r="M39" s="8" t="s">
        <v>160</v>
      </c>
      <c r="N39" s="490"/>
      <c r="O39" s="490"/>
      <c r="P39" s="490"/>
      <c r="Q39" s="490"/>
      <c r="R39" s="490"/>
      <c r="S39" s="495"/>
      <c r="T39" s="95"/>
      <c r="U39" s="494"/>
      <c r="V39" s="93"/>
    </row>
    <row r="40" spans="1:22" ht="27" customHeight="1">
      <c r="A40" s="532"/>
      <c r="B40" s="545"/>
      <c r="C40" s="569"/>
      <c r="D40" s="490"/>
      <c r="E40" s="492"/>
      <c r="F40" s="493">
        <f>U37*0.2+0.2</f>
        <v>0.2</v>
      </c>
      <c r="G40" s="493"/>
      <c r="H40" s="493"/>
      <c r="I40" s="493"/>
      <c r="J40" s="493"/>
      <c r="K40" s="492"/>
      <c r="L40" s="20"/>
      <c r="M40" s="8" t="s">
        <v>161</v>
      </c>
      <c r="N40" s="490"/>
      <c r="O40" s="490"/>
      <c r="P40" s="490"/>
      <c r="Q40" s="490"/>
      <c r="R40" s="490"/>
      <c r="S40" s="495"/>
      <c r="T40" s="95"/>
      <c r="U40" s="494"/>
      <c r="V40" s="93"/>
    </row>
    <row r="41" spans="1:22" ht="27" customHeight="1">
      <c r="A41" s="532"/>
      <c r="B41" s="545"/>
      <c r="C41" s="569"/>
      <c r="D41" s="490" t="s">
        <v>147</v>
      </c>
      <c r="E41" s="492">
        <v>20</v>
      </c>
      <c r="F41" s="490" t="s">
        <v>254</v>
      </c>
      <c r="G41" s="490"/>
      <c r="H41" s="490"/>
      <c r="I41" s="490"/>
      <c r="J41" s="490"/>
      <c r="K41" s="492">
        <f>E41*F44</f>
        <v>4</v>
      </c>
      <c r="L41" s="20"/>
      <c r="M41" s="8" t="s">
        <v>162</v>
      </c>
      <c r="N41" s="490"/>
      <c r="O41" s="490"/>
      <c r="P41" s="490"/>
      <c r="Q41" s="490"/>
      <c r="R41" s="490"/>
      <c r="S41" s="495"/>
      <c r="T41" s="95"/>
      <c r="U41" s="494">
        <f>COUNTIF(T41:T44,TRUE)</f>
        <v>0</v>
      </c>
      <c r="V41" s="93"/>
    </row>
    <row r="42" spans="1:22" ht="27" customHeight="1">
      <c r="A42" s="532"/>
      <c r="B42" s="545"/>
      <c r="C42" s="569"/>
      <c r="D42" s="490"/>
      <c r="E42" s="492"/>
      <c r="F42" s="490"/>
      <c r="G42" s="490"/>
      <c r="H42" s="490"/>
      <c r="I42" s="490"/>
      <c r="J42" s="490"/>
      <c r="K42" s="492"/>
      <c r="L42" s="20"/>
      <c r="M42" s="8" t="s">
        <v>163</v>
      </c>
      <c r="N42" s="490"/>
      <c r="O42" s="490"/>
      <c r="P42" s="490"/>
      <c r="Q42" s="490"/>
      <c r="R42" s="490"/>
      <c r="S42" s="495"/>
      <c r="T42" s="95"/>
      <c r="U42" s="494"/>
      <c r="V42" s="93"/>
    </row>
    <row r="43" spans="1:22" ht="27" customHeight="1">
      <c r="A43" s="532"/>
      <c r="B43" s="545"/>
      <c r="C43" s="569"/>
      <c r="D43" s="490"/>
      <c r="E43" s="492"/>
      <c r="F43" s="490"/>
      <c r="G43" s="490"/>
      <c r="H43" s="490"/>
      <c r="I43" s="490"/>
      <c r="J43" s="490"/>
      <c r="K43" s="492"/>
      <c r="L43" s="20"/>
      <c r="M43" s="8" t="s">
        <v>164</v>
      </c>
      <c r="N43" s="490"/>
      <c r="O43" s="490"/>
      <c r="P43" s="490"/>
      <c r="Q43" s="490"/>
      <c r="R43" s="490"/>
      <c r="S43" s="495"/>
      <c r="T43" s="95"/>
      <c r="U43" s="494"/>
      <c r="V43" s="93"/>
    </row>
    <row r="44" spans="1:22" ht="27" customHeight="1">
      <c r="A44" s="532"/>
      <c r="B44" s="545"/>
      <c r="C44" s="569"/>
      <c r="D44" s="490"/>
      <c r="E44" s="492"/>
      <c r="F44" s="493">
        <f>U41*0.2+0.2</f>
        <v>0.2</v>
      </c>
      <c r="G44" s="493"/>
      <c r="H44" s="493"/>
      <c r="I44" s="493"/>
      <c r="J44" s="493"/>
      <c r="K44" s="492"/>
      <c r="L44" s="20"/>
      <c r="M44" s="8" t="s">
        <v>165</v>
      </c>
      <c r="N44" s="490"/>
      <c r="O44" s="490"/>
      <c r="P44" s="490"/>
      <c r="Q44" s="490"/>
      <c r="R44" s="490"/>
      <c r="S44" s="495"/>
      <c r="T44" s="95"/>
      <c r="U44" s="494"/>
      <c r="V44" s="93"/>
    </row>
    <row r="45" spans="1:22" ht="12.75" thickBot="1">
      <c r="A45" s="533"/>
      <c r="B45" s="546"/>
      <c r="C45" s="570"/>
      <c r="D45" s="24" t="s">
        <v>140</v>
      </c>
      <c r="E45" s="25">
        <f>SUM(E25:E44)</f>
        <v>100</v>
      </c>
      <c r="F45" s="571" t="s">
        <v>362</v>
      </c>
      <c r="G45" s="571"/>
      <c r="H45" s="571"/>
      <c r="I45" s="571"/>
      <c r="J45" s="571"/>
      <c r="K45" s="25">
        <f>SUM(K25:K44)</f>
        <v>20</v>
      </c>
      <c r="L45" s="26"/>
      <c r="M45" s="27"/>
      <c r="N45" s="28" t="s">
        <v>250</v>
      </c>
      <c r="O45" s="68"/>
      <c r="P45" s="29" t="s">
        <v>251</v>
      </c>
      <c r="Q45" s="30" t="s">
        <v>252</v>
      </c>
      <c r="R45" s="31">
        <f>R33</f>
        <v>20</v>
      </c>
      <c r="S45" s="32" t="s">
        <v>253</v>
      </c>
      <c r="T45" s="95"/>
      <c r="U45" s="93"/>
      <c r="V45" s="93"/>
    </row>
    <row r="46" spans="1:22" ht="27" customHeight="1">
      <c r="A46" s="531" t="s">
        <v>108</v>
      </c>
      <c r="B46" s="545" t="s">
        <v>166</v>
      </c>
      <c r="C46" s="547" t="s">
        <v>167</v>
      </c>
      <c r="D46" s="489" t="s">
        <v>169</v>
      </c>
      <c r="E46" s="491">
        <v>30</v>
      </c>
      <c r="F46" s="489" t="s">
        <v>254</v>
      </c>
      <c r="G46" s="489"/>
      <c r="H46" s="489"/>
      <c r="I46" s="489"/>
      <c r="J46" s="489"/>
      <c r="K46" s="491">
        <f>E46*F49</f>
        <v>6</v>
      </c>
      <c r="L46" s="97"/>
      <c r="M46" s="6" t="s">
        <v>386</v>
      </c>
      <c r="N46" s="489" t="s">
        <v>123</v>
      </c>
      <c r="O46" s="489"/>
      <c r="P46" s="489"/>
      <c r="Q46" s="496" t="s">
        <v>288</v>
      </c>
      <c r="R46" s="496"/>
      <c r="S46" s="497"/>
      <c r="T46" s="95"/>
      <c r="U46" s="494">
        <f>COUNTIF(T46:T49,TRUE)</f>
        <v>0</v>
      </c>
      <c r="V46" s="93"/>
    </row>
    <row r="47" spans="1:22" ht="27" customHeight="1">
      <c r="A47" s="532"/>
      <c r="B47" s="545"/>
      <c r="C47" s="548"/>
      <c r="D47" s="490"/>
      <c r="E47" s="492"/>
      <c r="F47" s="490"/>
      <c r="G47" s="490"/>
      <c r="H47" s="490"/>
      <c r="I47" s="490"/>
      <c r="J47" s="490"/>
      <c r="K47" s="492"/>
      <c r="L47" s="20"/>
      <c r="M47" s="8" t="s">
        <v>174</v>
      </c>
      <c r="N47" s="490"/>
      <c r="O47" s="490"/>
      <c r="P47" s="490"/>
      <c r="Q47" s="498"/>
      <c r="R47" s="498"/>
      <c r="S47" s="499"/>
      <c r="T47" s="95"/>
      <c r="U47" s="494"/>
      <c r="V47" s="93"/>
    </row>
    <row r="48" spans="1:22" ht="27" customHeight="1">
      <c r="A48" s="532"/>
      <c r="B48" s="545"/>
      <c r="C48" s="548"/>
      <c r="D48" s="490"/>
      <c r="E48" s="492"/>
      <c r="F48" s="490"/>
      <c r="G48" s="490"/>
      <c r="H48" s="490"/>
      <c r="I48" s="490"/>
      <c r="J48" s="490"/>
      <c r="K48" s="492"/>
      <c r="L48" s="20"/>
      <c r="M48" s="8" t="s">
        <v>175</v>
      </c>
      <c r="N48" s="490"/>
      <c r="O48" s="490"/>
      <c r="P48" s="490"/>
      <c r="Q48" s="498"/>
      <c r="R48" s="498"/>
      <c r="S48" s="499"/>
      <c r="T48" s="95"/>
      <c r="U48" s="494"/>
      <c r="V48" s="93"/>
    </row>
    <row r="49" spans="1:22" ht="27" customHeight="1">
      <c r="A49" s="532"/>
      <c r="B49" s="545"/>
      <c r="C49" s="548"/>
      <c r="D49" s="490"/>
      <c r="E49" s="492"/>
      <c r="F49" s="493">
        <f>U46*0.2+0.2</f>
        <v>0.2</v>
      </c>
      <c r="G49" s="493"/>
      <c r="H49" s="493"/>
      <c r="I49" s="493"/>
      <c r="J49" s="493"/>
      <c r="K49" s="492"/>
      <c r="L49" s="20"/>
      <c r="M49" s="8" t="s">
        <v>176</v>
      </c>
      <c r="N49" s="490"/>
      <c r="O49" s="490"/>
      <c r="P49" s="490"/>
      <c r="Q49" s="498"/>
      <c r="R49" s="498"/>
      <c r="S49" s="499"/>
      <c r="T49" s="95"/>
      <c r="U49" s="494"/>
      <c r="V49" s="93"/>
    </row>
    <row r="50" spans="1:22" ht="27" customHeight="1">
      <c r="A50" s="532"/>
      <c r="B50" s="545"/>
      <c r="C50" s="548"/>
      <c r="D50" s="490" t="s">
        <v>170</v>
      </c>
      <c r="E50" s="492">
        <v>10</v>
      </c>
      <c r="F50" s="490" t="s">
        <v>254</v>
      </c>
      <c r="G50" s="490"/>
      <c r="H50" s="490"/>
      <c r="I50" s="490"/>
      <c r="J50" s="490"/>
      <c r="K50" s="492">
        <f>E50*F53</f>
        <v>2</v>
      </c>
      <c r="L50" s="20"/>
      <c r="M50" s="8" t="s">
        <v>177</v>
      </c>
      <c r="N50" s="490"/>
      <c r="O50" s="490"/>
      <c r="P50" s="490"/>
      <c r="Q50" s="498"/>
      <c r="R50" s="498"/>
      <c r="S50" s="499"/>
      <c r="T50" s="95"/>
      <c r="U50" s="494">
        <f>COUNTIF(T50:T53,TRUE)</f>
        <v>0</v>
      </c>
      <c r="V50" s="93"/>
    </row>
    <row r="51" spans="1:22" ht="27" customHeight="1">
      <c r="A51" s="532"/>
      <c r="B51" s="545"/>
      <c r="C51" s="548"/>
      <c r="D51" s="490"/>
      <c r="E51" s="492"/>
      <c r="F51" s="490"/>
      <c r="G51" s="490"/>
      <c r="H51" s="490"/>
      <c r="I51" s="490"/>
      <c r="J51" s="490"/>
      <c r="K51" s="492"/>
      <c r="L51" s="20"/>
      <c r="M51" s="8" t="s">
        <v>178</v>
      </c>
      <c r="N51" s="490"/>
      <c r="O51" s="490"/>
      <c r="P51" s="490"/>
      <c r="Q51" s="498"/>
      <c r="R51" s="498"/>
      <c r="S51" s="499"/>
      <c r="T51" s="95"/>
      <c r="U51" s="494"/>
      <c r="V51" s="93"/>
    </row>
    <row r="52" spans="1:22" ht="27" customHeight="1">
      <c r="A52" s="532"/>
      <c r="B52" s="545"/>
      <c r="C52" s="548"/>
      <c r="D52" s="490"/>
      <c r="E52" s="492"/>
      <c r="F52" s="490"/>
      <c r="G52" s="490"/>
      <c r="H52" s="490"/>
      <c r="I52" s="490"/>
      <c r="J52" s="490"/>
      <c r="K52" s="492"/>
      <c r="L52" s="20"/>
      <c r="M52" s="8" t="s">
        <v>179</v>
      </c>
      <c r="N52" s="490"/>
      <c r="O52" s="490"/>
      <c r="P52" s="490"/>
      <c r="Q52" s="498"/>
      <c r="R52" s="498"/>
      <c r="S52" s="499"/>
      <c r="T52" s="95"/>
      <c r="U52" s="494"/>
      <c r="V52" s="93"/>
    </row>
    <row r="53" spans="1:22" ht="27" customHeight="1">
      <c r="A53" s="532"/>
      <c r="B53" s="545"/>
      <c r="C53" s="548"/>
      <c r="D53" s="490"/>
      <c r="E53" s="492"/>
      <c r="F53" s="493">
        <f>U50*0.2+0.2</f>
        <v>0.2</v>
      </c>
      <c r="G53" s="493"/>
      <c r="H53" s="493"/>
      <c r="I53" s="493"/>
      <c r="J53" s="493"/>
      <c r="K53" s="492"/>
      <c r="L53" s="20"/>
      <c r="M53" s="8" t="s">
        <v>180</v>
      </c>
      <c r="N53" s="490"/>
      <c r="O53" s="490"/>
      <c r="P53" s="490"/>
      <c r="Q53" s="498"/>
      <c r="R53" s="498"/>
      <c r="S53" s="499"/>
      <c r="T53" s="95"/>
      <c r="U53" s="494"/>
      <c r="V53" s="93"/>
    </row>
    <row r="54" spans="1:22" ht="27" customHeight="1">
      <c r="A54" s="532"/>
      <c r="B54" s="545"/>
      <c r="C54" s="548"/>
      <c r="D54" s="490" t="s">
        <v>171</v>
      </c>
      <c r="E54" s="492">
        <v>10</v>
      </c>
      <c r="F54" s="490" t="s">
        <v>254</v>
      </c>
      <c r="G54" s="490"/>
      <c r="H54" s="490"/>
      <c r="I54" s="490"/>
      <c r="J54" s="490"/>
      <c r="K54" s="492">
        <f>E54*F57</f>
        <v>2</v>
      </c>
      <c r="L54" s="20"/>
      <c r="M54" s="8" t="s">
        <v>181</v>
      </c>
      <c r="N54" s="490"/>
      <c r="O54" s="490"/>
      <c r="P54" s="490"/>
      <c r="Q54" s="9" t="s">
        <v>291</v>
      </c>
      <c r="R54" s="10">
        <f>K66+O66</f>
        <v>20</v>
      </c>
      <c r="S54" s="11" t="s">
        <v>141</v>
      </c>
      <c r="T54" s="95"/>
      <c r="U54" s="494">
        <f>COUNTIF(T54:T57,TRUE)</f>
        <v>0</v>
      </c>
      <c r="V54" s="93"/>
    </row>
    <row r="55" spans="1:22" ht="27" customHeight="1">
      <c r="A55" s="532"/>
      <c r="B55" s="545"/>
      <c r="C55" s="548"/>
      <c r="D55" s="490"/>
      <c r="E55" s="492"/>
      <c r="F55" s="490"/>
      <c r="G55" s="490"/>
      <c r="H55" s="490"/>
      <c r="I55" s="490"/>
      <c r="J55" s="490"/>
      <c r="K55" s="492"/>
      <c r="L55" s="20"/>
      <c r="M55" s="8" t="s">
        <v>182</v>
      </c>
      <c r="N55" s="490"/>
      <c r="O55" s="490"/>
      <c r="P55" s="490"/>
      <c r="Q55" s="490"/>
      <c r="R55" s="490"/>
      <c r="S55" s="495"/>
      <c r="T55" s="95"/>
      <c r="U55" s="494"/>
      <c r="V55" s="93"/>
    </row>
    <row r="56" spans="1:22" ht="27" customHeight="1">
      <c r="A56" s="532"/>
      <c r="B56" s="545"/>
      <c r="C56" s="548"/>
      <c r="D56" s="490"/>
      <c r="E56" s="492"/>
      <c r="F56" s="490"/>
      <c r="G56" s="490"/>
      <c r="H56" s="490"/>
      <c r="I56" s="490"/>
      <c r="J56" s="490"/>
      <c r="K56" s="492"/>
      <c r="L56" s="20"/>
      <c r="M56" s="8" t="s">
        <v>183</v>
      </c>
      <c r="N56" s="490"/>
      <c r="O56" s="490"/>
      <c r="P56" s="490"/>
      <c r="Q56" s="490"/>
      <c r="R56" s="490"/>
      <c r="S56" s="495"/>
      <c r="T56" s="95"/>
      <c r="U56" s="494"/>
      <c r="V56" s="93"/>
    </row>
    <row r="57" spans="1:22" ht="27" customHeight="1">
      <c r="A57" s="532"/>
      <c r="B57" s="545"/>
      <c r="C57" s="548"/>
      <c r="D57" s="490"/>
      <c r="E57" s="492"/>
      <c r="F57" s="493">
        <f>U54*0.2+0.2</f>
        <v>0.2</v>
      </c>
      <c r="G57" s="493"/>
      <c r="H57" s="493"/>
      <c r="I57" s="493"/>
      <c r="J57" s="493"/>
      <c r="K57" s="492"/>
      <c r="L57" s="20"/>
      <c r="M57" s="8" t="s">
        <v>187</v>
      </c>
      <c r="N57" s="490"/>
      <c r="O57" s="490"/>
      <c r="P57" s="490"/>
      <c r="Q57" s="490"/>
      <c r="R57" s="490"/>
      <c r="S57" s="495"/>
      <c r="T57" s="95"/>
      <c r="U57" s="494"/>
      <c r="V57" s="93"/>
    </row>
    <row r="58" spans="1:22" ht="27" customHeight="1">
      <c r="A58" s="532"/>
      <c r="B58" s="545"/>
      <c r="C58" s="548"/>
      <c r="D58" s="490" t="s">
        <v>172</v>
      </c>
      <c r="E58" s="492">
        <v>10</v>
      </c>
      <c r="F58" s="490" t="s">
        <v>254</v>
      </c>
      <c r="G58" s="490"/>
      <c r="H58" s="490"/>
      <c r="I58" s="490"/>
      <c r="J58" s="490"/>
      <c r="K58" s="492">
        <f>E58*F61</f>
        <v>2</v>
      </c>
      <c r="L58" s="20"/>
      <c r="M58" s="8" t="s">
        <v>188</v>
      </c>
      <c r="N58" s="490"/>
      <c r="O58" s="490"/>
      <c r="P58" s="490"/>
      <c r="Q58" s="490"/>
      <c r="R58" s="490"/>
      <c r="S58" s="495"/>
      <c r="T58" s="95" t="b">
        <v>0</v>
      </c>
      <c r="U58" s="494">
        <f>COUNTIF(T58:T61,TRUE)</f>
        <v>0</v>
      </c>
      <c r="V58" s="93"/>
    </row>
    <row r="59" spans="1:22" ht="27" customHeight="1">
      <c r="A59" s="532"/>
      <c r="B59" s="545"/>
      <c r="C59" s="548"/>
      <c r="D59" s="490"/>
      <c r="E59" s="492"/>
      <c r="F59" s="490"/>
      <c r="G59" s="490"/>
      <c r="H59" s="490"/>
      <c r="I59" s="490"/>
      <c r="J59" s="490"/>
      <c r="K59" s="492"/>
      <c r="L59" s="20"/>
      <c r="M59" s="8" t="s">
        <v>189</v>
      </c>
      <c r="N59" s="490"/>
      <c r="O59" s="490"/>
      <c r="P59" s="490"/>
      <c r="Q59" s="490"/>
      <c r="R59" s="490"/>
      <c r="S59" s="495"/>
      <c r="T59" s="95" t="b">
        <v>0</v>
      </c>
      <c r="U59" s="494"/>
      <c r="V59" s="93"/>
    </row>
    <row r="60" spans="1:22" ht="27" customHeight="1">
      <c r="A60" s="532"/>
      <c r="B60" s="545"/>
      <c r="C60" s="548"/>
      <c r="D60" s="490"/>
      <c r="E60" s="492"/>
      <c r="F60" s="490"/>
      <c r="G60" s="490"/>
      <c r="H60" s="490"/>
      <c r="I60" s="490"/>
      <c r="J60" s="490"/>
      <c r="K60" s="492"/>
      <c r="L60" s="20"/>
      <c r="M60" s="8" t="s">
        <v>190</v>
      </c>
      <c r="N60" s="490"/>
      <c r="O60" s="490"/>
      <c r="P60" s="490"/>
      <c r="Q60" s="490"/>
      <c r="R60" s="490"/>
      <c r="S60" s="495"/>
      <c r="T60" s="95"/>
      <c r="U60" s="494"/>
      <c r="V60" s="93"/>
    </row>
    <row r="61" spans="1:22" ht="27" customHeight="1">
      <c r="A61" s="532"/>
      <c r="B61" s="545"/>
      <c r="C61" s="548"/>
      <c r="D61" s="490"/>
      <c r="E61" s="492"/>
      <c r="F61" s="493">
        <f>U58*0.2+0.2</f>
        <v>0.2</v>
      </c>
      <c r="G61" s="493"/>
      <c r="H61" s="493"/>
      <c r="I61" s="493"/>
      <c r="J61" s="493"/>
      <c r="K61" s="492"/>
      <c r="L61" s="20"/>
      <c r="M61" s="8" t="s">
        <v>191</v>
      </c>
      <c r="N61" s="490"/>
      <c r="O61" s="490"/>
      <c r="P61" s="490"/>
      <c r="Q61" s="490"/>
      <c r="R61" s="490"/>
      <c r="S61" s="495"/>
      <c r="T61" s="95"/>
      <c r="U61" s="494"/>
      <c r="V61" s="93"/>
    </row>
    <row r="62" spans="1:22" ht="27" customHeight="1">
      <c r="A62" s="532"/>
      <c r="B62" s="545"/>
      <c r="C62" s="548"/>
      <c r="D62" s="490" t="s">
        <v>173</v>
      </c>
      <c r="E62" s="525">
        <v>40</v>
      </c>
      <c r="F62" s="509" t="s">
        <v>254</v>
      </c>
      <c r="G62" s="510"/>
      <c r="H62" s="510"/>
      <c r="I62" s="510"/>
      <c r="J62" s="527"/>
      <c r="K62" s="525">
        <f>E62*F65</f>
        <v>8</v>
      </c>
      <c r="L62" s="20"/>
      <c r="M62" s="8" t="s">
        <v>459</v>
      </c>
      <c r="N62" s="490"/>
      <c r="O62" s="490"/>
      <c r="P62" s="490"/>
      <c r="Q62" s="490"/>
      <c r="R62" s="490"/>
      <c r="S62" s="495"/>
      <c r="T62" s="95"/>
      <c r="U62" s="494">
        <f>COUNTIF(T62:T65,TRUE)</f>
        <v>0</v>
      </c>
      <c r="V62" s="93"/>
    </row>
    <row r="63" spans="1:22" ht="27" customHeight="1">
      <c r="A63" s="532"/>
      <c r="B63" s="545"/>
      <c r="C63" s="548"/>
      <c r="D63" s="490"/>
      <c r="E63" s="528"/>
      <c r="F63" s="503"/>
      <c r="G63" s="504"/>
      <c r="H63" s="504"/>
      <c r="I63" s="504"/>
      <c r="J63" s="505"/>
      <c r="K63" s="528"/>
      <c r="L63" s="20"/>
      <c r="M63" s="8" t="s">
        <v>192</v>
      </c>
      <c r="N63" s="490"/>
      <c r="O63" s="490"/>
      <c r="P63" s="490"/>
      <c r="Q63" s="490"/>
      <c r="R63" s="490"/>
      <c r="S63" s="495"/>
      <c r="T63" s="95"/>
      <c r="U63" s="494"/>
      <c r="V63" s="93"/>
    </row>
    <row r="64" spans="1:22" ht="27" customHeight="1">
      <c r="A64" s="532"/>
      <c r="B64" s="545"/>
      <c r="C64" s="548"/>
      <c r="D64" s="490"/>
      <c r="E64" s="528"/>
      <c r="F64" s="506"/>
      <c r="G64" s="507"/>
      <c r="H64" s="507"/>
      <c r="I64" s="507"/>
      <c r="J64" s="508"/>
      <c r="K64" s="528"/>
      <c r="L64" s="20"/>
      <c r="M64" s="8" t="s">
        <v>193</v>
      </c>
      <c r="N64" s="490"/>
      <c r="O64" s="490"/>
      <c r="P64" s="490"/>
      <c r="Q64" s="490"/>
      <c r="R64" s="490"/>
      <c r="S64" s="495"/>
      <c r="T64" s="95"/>
      <c r="U64" s="494"/>
      <c r="V64" s="93"/>
    </row>
    <row r="65" spans="1:22" ht="27" customHeight="1">
      <c r="A65" s="532"/>
      <c r="B65" s="545"/>
      <c r="C65" s="548"/>
      <c r="D65" s="490"/>
      <c r="E65" s="529"/>
      <c r="F65" s="493">
        <f>U62*0.2+0.2</f>
        <v>0.2</v>
      </c>
      <c r="G65" s="493"/>
      <c r="H65" s="493"/>
      <c r="I65" s="493"/>
      <c r="J65" s="493"/>
      <c r="K65" s="529"/>
      <c r="L65" s="20"/>
      <c r="M65" s="8" t="s">
        <v>194</v>
      </c>
      <c r="N65" s="490"/>
      <c r="O65" s="490"/>
      <c r="P65" s="490"/>
      <c r="Q65" s="490"/>
      <c r="R65" s="490"/>
      <c r="S65" s="495"/>
      <c r="T65" s="95"/>
      <c r="U65" s="494"/>
      <c r="V65" s="93"/>
    </row>
    <row r="66" spans="1:22" ht="12">
      <c r="A66" s="532"/>
      <c r="B66" s="545"/>
      <c r="C66" s="548"/>
      <c r="D66" s="33" t="s">
        <v>140</v>
      </c>
      <c r="E66" s="34">
        <f>SUM(E46:E65)</f>
        <v>100</v>
      </c>
      <c r="F66" s="526" t="s">
        <v>362</v>
      </c>
      <c r="G66" s="526"/>
      <c r="H66" s="526"/>
      <c r="I66" s="526"/>
      <c r="J66" s="526"/>
      <c r="K66" s="34">
        <f>SUM(K46:K65)</f>
        <v>20</v>
      </c>
      <c r="L66" s="35"/>
      <c r="M66" s="36"/>
      <c r="N66" s="37" t="s">
        <v>250</v>
      </c>
      <c r="O66" s="21"/>
      <c r="P66" s="38" t="s">
        <v>251</v>
      </c>
      <c r="Q66" s="39" t="s">
        <v>252</v>
      </c>
      <c r="R66" s="40">
        <f>R54</f>
        <v>20</v>
      </c>
      <c r="S66" s="41" t="s">
        <v>253</v>
      </c>
      <c r="T66" s="95"/>
      <c r="U66" s="93"/>
      <c r="V66" s="93"/>
    </row>
    <row r="67" spans="1:22" ht="27" customHeight="1">
      <c r="A67" s="532"/>
      <c r="B67" s="545"/>
      <c r="C67" s="549" t="s">
        <v>168</v>
      </c>
      <c r="D67" s="490" t="s">
        <v>195</v>
      </c>
      <c r="E67" s="492">
        <v>50</v>
      </c>
      <c r="F67" s="490" t="s">
        <v>254</v>
      </c>
      <c r="G67" s="490"/>
      <c r="H67" s="490"/>
      <c r="I67" s="490"/>
      <c r="J67" s="490"/>
      <c r="K67" s="492">
        <f>E67*F70</f>
        <v>10</v>
      </c>
      <c r="L67" s="20"/>
      <c r="M67" s="8" t="s">
        <v>197</v>
      </c>
      <c r="N67" s="490" t="s">
        <v>123</v>
      </c>
      <c r="O67" s="490"/>
      <c r="P67" s="490"/>
      <c r="Q67" s="542" t="s">
        <v>288</v>
      </c>
      <c r="R67" s="543"/>
      <c r="S67" s="544"/>
      <c r="T67" s="95"/>
      <c r="U67" s="494">
        <f>COUNTIF(T67:T70,TRUE)</f>
        <v>0</v>
      </c>
      <c r="V67" s="93"/>
    </row>
    <row r="68" spans="1:22" ht="27" customHeight="1">
      <c r="A68" s="532"/>
      <c r="B68" s="545"/>
      <c r="C68" s="549"/>
      <c r="D68" s="490"/>
      <c r="E68" s="492"/>
      <c r="F68" s="490"/>
      <c r="G68" s="490"/>
      <c r="H68" s="490"/>
      <c r="I68" s="490"/>
      <c r="J68" s="490"/>
      <c r="K68" s="492"/>
      <c r="L68" s="20"/>
      <c r="M68" s="8" t="s">
        <v>198</v>
      </c>
      <c r="N68" s="490"/>
      <c r="O68" s="490"/>
      <c r="P68" s="490"/>
      <c r="Q68" s="517"/>
      <c r="R68" s="518"/>
      <c r="S68" s="519"/>
      <c r="T68" s="95"/>
      <c r="U68" s="494"/>
      <c r="V68" s="93"/>
    </row>
    <row r="69" spans="1:22" ht="40.5" customHeight="1">
      <c r="A69" s="532"/>
      <c r="B69" s="545"/>
      <c r="C69" s="549"/>
      <c r="D69" s="490"/>
      <c r="E69" s="492"/>
      <c r="F69" s="490"/>
      <c r="G69" s="490"/>
      <c r="H69" s="490"/>
      <c r="I69" s="490"/>
      <c r="J69" s="490"/>
      <c r="K69" s="492"/>
      <c r="L69" s="20"/>
      <c r="M69" s="8" t="s">
        <v>199</v>
      </c>
      <c r="N69" s="490"/>
      <c r="O69" s="490"/>
      <c r="P69" s="490"/>
      <c r="Q69" s="517"/>
      <c r="R69" s="518"/>
      <c r="S69" s="519"/>
      <c r="T69" s="95"/>
      <c r="U69" s="494"/>
      <c r="V69" s="93"/>
    </row>
    <row r="70" spans="1:22" ht="27" customHeight="1">
      <c r="A70" s="532"/>
      <c r="B70" s="545"/>
      <c r="C70" s="549"/>
      <c r="D70" s="490"/>
      <c r="E70" s="492"/>
      <c r="F70" s="493">
        <f>U67*0.2+0.2</f>
        <v>0.2</v>
      </c>
      <c r="G70" s="493"/>
      <c r="H70" s="493"/>
      <c r="I70" s="493"/>
      <c r="J70" s="493"/>
      <c r="K70" s="492"/>
      <c r="L70" s="20"/>
      <c r="M70" s="8" t="s">
        <v>200</v>
      </c>
      <c r="N70" s="490"/>
      <c r="O70" s="490"/>
      <c r="P70" s="490"/>
      <c r="Q70" s="520"/>
      <c r="R70" s="521"/>
      <c r="S70" s="522"/>
      <c r="T70" s="95"/>
      <c r="U70" s="494"/>
      <c r="V70" s="93"/>
    </row>
    <row r="71" spans="1:22" ht="27" customHeight="1">
      <c r="A71" s="532"/>
      <c r="B71" s="545"/>
      <c r="C71" s="549"/>
      <c r="D71" s="490" t="s">
        <v>196</v>
      </c>
      <c r="E71" s="492">
        <v>50</v>
      </c>
      <c r="F71" s="490" t="s">
        <v>254</v>
      </c>
      <c r="G71" s="490"/>
      <c r="H71" s="490"/>
      <c r="I71" s="490"/>
      <c r="J71" s="490"/>
      <c r="K71" s="492">
        <f>E71*F74</f>
        <v>10</v>
      </c>
      <c r="L71" s="20"/>
      <c r="M71" s="8" t="s">
        <v>201</v>
      </c>
      <c r="N71" s="490"/>
      <c r="O71" s="490"/>
      <c r="P71" s="490"/>
      <c r="Q71" s="9" t="s">
        <v>291</v>
      </c>
      <c r="R71" s="22">
        <f>K75+O75</f>
        <v>20</v>
      </c>
      <c r="S71" s="11" t="s">
        <v>141</v>
      </c>
      <c r="T71" s="95"/>
      <c r="U71" s="494">
        <f>COUNTIF(T71:T74,TRUE)</f>
        <v>0</v>
      </c>
      <c r="V71" s="93"/>
    </row>
    <row r="72" spans="1:22" ht="27" customHeight="1">
      <c r="A72" s="532"/>
      <c r="B72" s="545"/>
      <c r="C72" s="549"/>
      <c r="D72" s="490"/>
      <c r="E72" s="492"/>
      <c r="F72" s="490"/>
      <c r="G72" s="490"/>
      <c r="H72" s="490"/>
      <c r="I72" s="490"/>
      <c r="J72" s="490"/>
      <c r="K72" s="492"/>
      <c r="L72" s="20"/>
      <c r="M72" s="8" t="s">
        <v>202</v>
      </c>
      <c r="N72" s="490"/>
      <c r="O72" s="490"/>
      <c r="P72" s="490"/>
      <c r="Q72" s="542"/>
      <c r="R72" s="543"/>
      <c r="S72" s="544"/>
      <c r="T72" s="95"/>
      <c r="U72" s="494"/>
      <c r="V72" s="93"/>
    </row>
    <row r="73" spans="1:22" ht="27" customHeight="1">
      <c r="A73" s="532"/>
      <c r="B73" s="545"/>
      <c r="C73" s="549"/>
      <c r="D73" s="490"/>
      <c r="E73" s="492"/>
      <c r="F73" s="490"/>
      <c r="G73" s="490"/>
      <c r="H73" s="490"/>
      <c r="I73" s="490"/>
      <c r="J73" s="490"/>
      <c r="K73" s="492"/>
      <c r="L73" s="20"/>
      <c r="M73" s="8" t="s">
        <v>203</v>
      </c>
      <c r="N73" s="490"/>
      <c r="O73" s="490"/>
      <c r="P73" s="490"/>
      <c r="Q73" s="517"/>
      <c r="R73" s="518"/>
      <c r="S73" s="519"/>
      <c r="T73" s="95"/>
      <c r="U73" s="494"/>
      <c r="V73" s="93"/>
    </row>
    <row r="74" spans="1:22" ht="27" customHeight="1">
      <c r="A74" s="532"/>
      <c r="B74" s="545"/>
      <c r="C74" s="549"/>
      <c r="D74" s="490"/>
      <c r="E74" s="492"/>
      <c r="F74" s="493">
        <f>U71*0.2+0.2</f>
        <v>0.2</v>
      </c>
      <c r="G74" s="493"/>
      <c r="H74" s="493"/>
      <c r="I74" s="493"/>
      <c r="J74" s="493"/>
      <c r="K74" s="492"/>
      <c r="L74" s="20"/>
      <c r="M74" s="8" t="s">
        <v>204</v>
      </c>
      <c r="N74" s="490"/>
      <c r="O74" s="490"/>
      <c r="P74" s="490"/>
      <c r="Q74" s="520"/>
      <c r="R74" s="521"/>
      <c r="S74" s="522"/>
      <c r="T74" s="95"/>
      <c r="U74" s="494"/>
      <c r="V74" s="93"/>
    </row>
    <row r="75" spans="1:22" ht="12.75" thickBot="1">
      <c r="A75" s="533"/>
      <c r="B75" s="546"/>
      <c r="C75" s="550"/>
      <c r="D75" s="42" t="s">
        <v>140</v>
      </c>
      <c r="E75" s="43">
        <f>SUM(E67:E74)</f>
        <v>100</v>
      </c>
      <c r="F75" s="530" t="s">
        <v>362</v>
      </c>
      <c r="G75" s="530"/>
      <c r="H75" s="530"/>
      <c r="I75" s="530"/>
      <c r="J75" s="530"/>
      <c r="K75" s="43">
        <f>SUM(K67:K74)</f>
        <v>20</v>
      </c>
      <c r="L75" s="44"/>
      <c r="M75" s="45"/>
      <c r="N75" s="46" t="s">
        <v>250</v>
      </c>
      <c r="O75" s="68"/>
      <c r="P75" s="47" t="s">
        <v>251</v>
      </c>
      <c r="Q75" s="48" t="s">
        <v>252</v>
      </c>
      <c r="R75" s="49">
        <f>R71</f>
        <v>20</v>
      </c>
      <c r="S75" s="50" t="s">
        <v>253</v>
      </c>
      <c r="T75" s="95"/>
      <c r="U75" s="93"/>
      <c r="V75" s="93"/>
    </row>
    <row r="76" spans="1:22" ht="27" customHeight="1">
      <c r="A76" s="531" t="s">
        <v>108</v>
      </c>
      <c r="B76" s="485" t="s">
        <v>166</v>
      </c>
      <c r="C76" s="534" t="s">
        <v>205</v>
      </c>
      <c r="D76" s="489" t="s">
        <v>206</v>
      </c>
      <c r="E76" s="491">
        <v>25</v>
      </c>
      <c r="F76" s="490" t="s">
        <v>255</v>
      </c>
      <c r="G76" s="490"/>
      <c r="H76" s="490"/>
      <c r="I76" s="490"/>
      <c r="J76" s="490"/>
      <c r="K76" s="491">
        <f>E76*F78</f>
        <v>15</v>
      </c>
      <c r="L76" s="20"/>
      <c r="M76" s="8" t="s">
        <v>210</v>
      </c>
      <c r="N76" s="500" t="s">
        <v>123</v>
      </c>
      <c r="O76" s="501"/>
      <c r="P76" s="502"/>
      <c r="Q76" s="514" t="s">
        <v>288</v>
      </c>
      <c r="R76" s="515"/>
      <c r="S76" s="516"/>
      <c r="T76" s="95"/>
      <c r="U76" s="494">
        <f>COUNTIF(T76:T77,TRUE)</f>
        <v>0</v>
      </c>
      <c r="V76" s="93"/>
    </row>
    <row r="77" spans="1:22" ht="27" customHeight="1">
      <c r="A77" s="532"/>
      <c r="B77" s="485"/>
      <c r="C77" s="535"/>
      <c r="D77" s="490"/>
      <c r="E77" s="492"/>
      <c r="F77" s="490"/>
      <c r="G77" s="490"/>
      <c r="H77" s="490"/>
      <c r="I77" s="490"/>
      <c r="J77" s="490"/>
      <c r="K77" s="492"/>
      <c r="L77" s="20"/>
      <c r="M77" s="8" t="s">
        <v>211</v>
      </c>
      <c r="N77" s="503"/>
      <c r="O77" s="504"/>
      <c r="P77" s="505"/>
      <c r="Q77" s="517"/>
      <c r="R77" s="518"/>
      <c r="S77" s="519"/>
      <c r="T77" s="95"/>
      <c r="U77" s="494"/>
      <c r="V77" s="93"/>
    </row>
    <row r="78" spans="1:22" ht="27" customHeight="1">
      <c r="A78" s="532"/>
      <c r="B78" s="485"/>
      <c r="C78" s="535"/>
      <c r="D78" s="536"/>
      <c r="E78" s="525"/>
      <c r="F78" s="524">
        <f>U76*0.2+0.6</f>
        <v>0.6</v>
      </c>
      <c r="G78" s="524"/>
      <c r="H78" s="524"/>
      <c r="I78" s="524"/>
      <c r="J78" s="524"/>
      <c r="K78" s="525"/>
      <c r="L78" s="4"/>
      <c r="M78" s="8"/>
      <c r="N78" s="503"/>
      <c r="O78" s="504"/>
      <c r="P78" s="505"/>
      <c r="Q78" s="517"/>
      <c r="R78" s="518"/>
      <c r="S78" s="519"/>
      <c r="T78" s="95"/>
      <c r="U78" s="494"/>
      <c r="V78" s="93"/>
    </row>
    <row r="79" spans="1:22" ht="27" customHeight="1">
      <c r="A79" s="532"/>
      <c r="B79" s="485"/>
      <c r="C79" s="535"/>
      <c r="D79" s="490" t="s">
        <v>207</v>
      </c>
      <c r="E79" s="492">
        <v>25</v>
      </c>
      <c r="F79" s="490" t="s">
        <v>255</v>
      </c>
      <c r="G79" s="490"/>
      <c r="H79" s="490"/>
      <c r="I79" s="490"/>
      <c r="J79" s="490"/>
      <c r="K79" s="492">
        <f>E79*F81</f>
        <v>15</v>
      </c>
      <c r="L79" s="20"/>
      <c r="M79" s="8" t="s">
        <v>212</v>
      </c>
      <c r="N79" s="503"/>
      <c r="O79" s="504"/>
      <c r="P79" s="505"/>
      <c r="Q79" s="517"/>
      <c r="R79" s="518"/>
      <c r="S79" s="519"/>
      <c r="T79" s="95"/>
      <c r="U79" s="494">
        <f>COUNTIF(T79:T80,TRUE)</f>
        <v>0</v>
      </c>
      <c r="V79" s="93"/>
    </row>
    <row r="80" spans="1:22" ht="27" customHeight="1">
      <c r="A80" s="532"/>
      <c r="B80" s="485"/>
      <c r="C80" s="535"/>
      <c r="D80" s="490"/>
      <c r="E80" s="492"/>
      <c r="F80" s="490"/>
      <c r="G80" s="490"/>
      <c r="H80" s="490"/>
      <c r="I80" s="490"/>
      <c r="J80" s="490"/>
      <c r="K80" s="492"/>
      <c r="L80" s="20"/>
      <c r="M80" s="8" t="s">
        <v>213</v>
      </c>
      <c r="N80" s="503"/>
      <c r="O80" s="504"/>
      <c r="P80" s="505"/>
      <c r="Q80" s="517"/>
      <c r="R80" s="518"/>
      <c r="S80" s="519"/>
      <c r="T80" s="95"/>
      <c r="U80" s="494"/>
      <c r="V80" s="93"/>
    </row>
    <row r="81" spans="1:22" ht="27" customHeight="1">
      <c r="A81" s="532"/>
      <c r="B81" s="485"/>
      <c r="C81" s="535"/>
      <c r="D81" s="490"/>
      <c r="E81" s="492"/>
      <c r="F81" s="493">
        <f>U79*0.2+0.6</f>
        <v>0.6</v>
      </c>
      <c r="G81" s="493"/>
      <c r="H81" s="493"/>
      <c r="I81" s="493"/>
      <c r="J81" s="493"/>
      <c r="K81" s="492"/>
      <c r="L81" s="4"/>
      <c r="M81" s="8"/>
      <c r="N81" s="503"/>
      <c r="O81" s="504"/>
      <c r="P81" s="505"/>
      <c r="Q81" s="520"/>
      <c r="R81" s="521"/>
      <c r="S81" s="522"/>
      <c r="T81" s="95"/>
      <c r="U81" s="494"/>
      <c r="V81" s="93"/>
    </row>
    <row r="82" spans="1:22" ht="27" customHeight="1">
      <c r="A82" s="532"/>
      <c r="B82" s="485"/>
      <c r="C82" s="535"/>
      <c r="D82" s="490" t="s">
        <v>208</v>
      </c>
      <c r="E82" s="492">
        <v>25</v>
      </c>
      <c r="F82" s="490" t="s">
        <v>255</v>
      </c>
      <c r="G82" s="490"/>
      <c r="H82" s="490"/>
      <c r="I82" s="490"/>
      <c r="J82" s="490"/>
      <c r="K82" s="492">
        <f>E82*F84</f>
        <v>15</v>
      </c>
      <c r="L82" s="20"/>
      <c r="M82" s="8" t="s">
        <v>214</v>
      </c>
      <c r="N82" s="503"/>
      <c r="O82" s="504"/>
      <c r="P82" s="505"/>
      <c r="Q82" s="9" t="s">
        <v>292</v>
      </c>
      <c r="R82" s="10">
        <f>K88+O88</f>
        <v>60</v>
      </c>
      <c r="S82" s="11" t="s">
        <v>141</v>
      </c>
      <c r="T82" s="95"/>
      <c r="U82" s="494">
        <f>COUNTIF(T82:T83,TRUE)</f>
        <v>0</v>
      </c>
      <c r="V82" s="93"/>
    </row>
    <row r="83" spans="1:22" ht="27" customHeight="1">
      <c r="A83" s="532"/>
      <c r="B83" s="485"/>
      <c r="C83" s="535"/>
      <c r="D83" s="490"/>
      <c r="E83" s="492"/>
      <c r="F83" s="490"/>
      <c r="G83" s="490"/>
      <c r="H83" s="490"/>
      <c r="I83" s="490"/>
      <c r="J83" s="490"/>
      <c r="K83" s="492"/>
      <c r="L83" s="20"/>
      <c r="M83" s="8" t="s">
        <v>215</v>
      </c>
      <c r="N83" s="503"/>
      <c r="O83" s="504"/>
      <c r="P83" s="505"/>
      <c r="Q83" s="509"/>
      <c r="R83" s="510"/>
      <c r="S83" s="511"/>
      <c r="T83" s="95"/>
      <c r="U83" s="494"/>
      <c r="V83" s="93"/>
    </row>
    <row r="84" spans="1:22" ht="27" customHeight="1">
      <c r="A84" s="532"/>
      <c r="B84" s="485"/>
      <c r="C84" s="535"/>
      <c r="D84" s="490"/>
      <c r="E84" s="492"/>
      <c r="F84" s="493">
        <f>U82*0.2+0.6</f>
        <v>0.6</v>
      </c>
      <c r="G84" s="493"/>
      <c r="H84" s="493"/>
      <c r="I84" s="493"/>
      <c r="J84" s="493"/>
      <c r="K84" s="492"/>
      <c r="L84" s="4"/>
      <c r="M84" s="8"/>
      <c r="N84" s="503"/>
      <c r="O84" s="504"/>
      <c r="P84" s="505"/>
      <c r="Q84" s="503"/>
      <c r="R84" s="504"/>
      <c r="S84" s="512"/>
      <c r="T84" s="95"/>
      <c r="U84" s="494"/>
      <c r="V84" s="93"/>
    </row>
    <row r="85" spans="1:22" ht="27" customHeight="1">
      <c r="A85" s="532"/>
      <c r="B85" s="485"/>
      <c r="C85" s="535"/>
      <c r="D85" s="490" t="s">
        <v>209</v>
      </c>
      <c r="E85" s="492">
        <v>25</v>
      </c>
      <c r="F85" s="490" t="s">
        <v>255</v>
      </c>
      <c r="G85" s="490"/>
      <c r="H85" s="490"/>
      <c r="I85" s="490"/>
      <c r="J85" s="490"/>
      <c r="K85" s="492">
        <f>E85*F87</f>
        <v>15</v>
      </c>
      <c r="L85" s="20"/>
      <c r="M85" s="8" t="s">
        <v>216</v>
      </c>
      <c r="N85" s="503"/>
      <c r="O85" s="504"/>
      <c r="P85" s="505"/>
      <c r="Q85" s="503"/>
      <c r="R85" s="504"/>
      <c r="S85" s="512"/>
      <c r="T85" s="95"/>
      <c r="U85" s="494">
        <f>COUNTIF(T85:T86,TRUE)</f>
        <v>0</v>
      </c>
      <c r="V85" s="93"/>
    </row>
    <row r="86" spans="1:22" ht="27" customHeight="1">
      <c r="A86" s="532"/>
      <c r="B86" s="485"/>
      <c r="C86" s="535"/>
      <c r="D86" s="490"/>
      <c r="E86" s="492"/>
      <c r="F86" s="490"/>
      <c r="G86" s="490"/>
      <c r="H86" s="490"/>
      <c r="I86" s="490"/>
      <c r="J86" s="490"/>
      <c r="K86" s="492"/>
      <c r="L86" s="20"/>
      <c r="M86" s="8" t="s">
        <v>217</v>
      </c>
      <c r="N86" s="503"/>
      <c r="O86" s="504"/>
      <c r="P86" s="505"/>
      <c r="Q86" s="503"/>
      <c r="R86" s="504"/>
      <c r="S86" s="512"/>
      <c r="T86" s="95"/>
      <c r="U86" s="494"/>
      <c r="V86" s="93"/>
    </row>
    <row r="87" spans="1:22" ht="27" customHeight="1">
      <c r="A87" s="532"/>
      <c r="B87" s="485"/>
      <c r="C87" s="535"/>
      <c r="D87" s="490"/>
      <c r="E87" s="492"/>
      <c r="F87" s="493">
        <f>U85*0.2+0.6</f>
        <v>0.6</v>
      </c>
      <c r="G87" s="493"/>
      <c r="H87" s="493"/>
      <c r="I87" s="493"/>
      <c r="J87" s="493"/>
      <c r="K87" s="492"/>
      <c r="L87" s="4"/>
      <c r="M87" s="8"/>
      <c r="N87" s="506"/>
      <c r="O87" s="507"/>
      <c r="P87" s="508"/>
      <c r="Q87" s="506"/>
      <c r="R87" s="507"/>
      <c r="S87" s="513"/>
      <c r="T87" s="95"/>
      <c r="U87" s="494"/>
      <c r="V87" s="93"/>
    </row>
    <row r="88" spans="1:22" ht="12.75" thickBot="1">
      <c r="A88" s="532"/>
      <c r="B88" s="486"/>
      <c r="C88" s="535"/>
      <c r="D88" s="51" t="s">
        <v>140</v>
      </c>
      <c r="E88" s="52">
        <f>SUM(E76:E87)</f>
        <v>100</v>
      </c>
      <c r="F88" s="523" t="s">
        <v>362</v>
      </c>
      <c r="G88" s="523"/>
      <c r="H88" s="523"/>
      <c r="I88" s="523"/>
      <c r="J88" s="523"/>
      <c r="K88" s="52">
        <f>SUM(K76:K87)</f>
        <v>60</v>
      </c>
      <c r="L88" s="53"/>
      <c r="M88" s="54"/>
      <c r="N88" s="55" t="s">
        <v>250</v>
      </c>
      <c r="O88" s="21"/>
      <c r="P88" s="56" t="s">
        <v>251</v>
      </c>
      <c r="Q88" s="57" t="s">
        <v>252</v>
      </c>
      <c r="R88" s="58">
        <f>R82</f>
        <v>60</v>
      </c>
      <c r="S88" s="59" t="s">
        <v>253</v>
      </c>
      <c r="T88" s="95"/>
      <c r="U88" s="93"/>
      <c r="V88" s="93"/>
    </row>
    <row r="89" spans="1:22" ht="27" customHeight="1">
      <c r="A89" s="532"/>
      <c r="B89" s="537" t="s">
        <v>218</v>
      </c>
      <c r="C89" s="539" t="s">
        <v>219</v>
      </c>
      <c r="D89" s="489" t="s">
        <v>220</v>
      </c>
      <c r="E89" s="491">
        <v>30</v>
      </c>
      <c r="F89" s="489" t="s">
        <v>254</v>
      </c>
      <c r="G89" s="489"/>
      <c r="H89" s="489"/>
      <c r="I89" s="489"/>
      <c r="J89" s="489"/>
      <c r="K89" s="491">
        <f>E89*F92</f>
        <v>6</v>
      </c>
      <c r="L89" s="97"/>
      <c r="M89" s="6" t="s">
        <v>224</v>
      </c>
      <c r="N89" s="489" t="s">
        <v>123</v>
      </c>
      <c r="O89" s="489"/>
      <c r="P89" s="489"/>
      <c r="Q89" s="496" t="s">
        <v>288</v>
      </c>
      <c r="R89" s="496"/>
      <c r="S89" s="497"/>
      <c r="T89" s="95"/>
      <c r="U89" s="494">
        <f>COUNTIF(T89:T92,TRUE)</f>
        <v>0</v>
      </c>
      <c r="V89" s="93"/>
    </row>
    <row r="90" spans="1:22" ht="27" customHeight="1">
      <c r="A90" s="532"/>
      <c r="B90" s="485"/>
      <c r="C90" s="540"/>
      <c r="D90" s="490"/>
      <c r="E90" s="492"/>
      <c r="F90" s="490"/>
      <c r="G90" s="490"/>
      <c r="H90" s="490"/>
      <c r="I90" s="490"/>
      <c r="J90" s="490"/>
      <c r="K90" s="492"/>
      <c r="L90" s="20"/>
      <c r="M90" s="8" t="s">
        <v>225</v>
      </c>
      <c r="N90" s="490"/>
      <c r="O90" s="490"/>
      <c r="P90" s="490"/>
      <c r="Q90" s="498"/>
      <c r="R90" s="498"/>
      <c r="S90" s="499"/>
      <c r="T90" s="95"/>
      <c r="U90" s="494"/>
      <c r="V90" s="93"/>
    </row>
    <row r="91" spans="1:22" ht="27" customHeight="1">
      <c r="A91" s="532"/>
      <c r="B91" s="485"/>
      <c r="C91" s="540"/>
      <c r="D91" s="490"/>
      <c r="E91" s="492"/>
      <c r="F91" s="490"/>
      <c r="G91" s="490"/>
      <c r="H91" s="490"/>
      <c r="I91" s="490"/>
      <c r="J91" s="490"/>
      <c r="K91" s="492"/>
      <c r="L91" s="20"/>
      <c r="M91" s="8" t="s">
        <v>226</v>
      </c>
      <c r="N91" s="490"/>
      <c r="O91" s="490"/>
      <c r="P91" s="490"/>
      <c r="Q91" s="498"/>
      <c r="R91" s="498"/>
      <c r="S91" s="499"/>
      <c r="T91" s="95"/>
      <c r="U91" s="494"/>
      <c r="V91" s="93"/>
    </row>
    <row r="92" spans="1:22" ht="27" customHeight="1">
      <c r="A92" s="532"/>
      <c r="B92" s="485"/>
      <c r="C92" s="540"/>
      <c r="D92" s="490"/>
      <c r="E92" s="492"/>
      <c r="F92" s="493">
        <f>U89*0.2+0.2</f>
        <v>0.2</v>
      </c>
      <c r="G92" s="493"/>
      <c r="H92" s="493"/>
      <c r="I92" s="493"/>
      <c r="J92" s="493"/>
      <c r="K92" s="492"/>
      <c r="L92" s="20"/>
      <c r="M92" s="8" t="s">
        <v>227</v>
      </c>
      <c r="N92" s="490"/>
      <c r="O92" s="490"/>
      <c r="P92" s="490"/>
      <c r="Q92" s="498"/>
      <c r="R92" s="498"/>
      <c r="S92" s="499"/>
      <c r="T92" s="95"/>
      <c r="U92" s="494"/>
      <c r="V92" s="93"/>
    </row>
    <row r="93" spans="1:22" ht="27" customHeight="1">
      <c r="A93" s="532"/>
      <c r="B93" s="485"/>
      <c r="C93" s="540"/>
      <c r="D93" s="490" t="s">
        <v>221</v>
      </c>
      <c r="E93" s="492">
        <v>30</v>
      </c>
      <c r="F93" s="490" t="s">
        <v>254</v>
      </c>
      <c r="G93" s="490"/>
      <c r="H93" s="490"/>
      <c r="I93" s="490"/>
      <c r="J93" s="490"/>
      <c r="K93" s="492">
        <f>E93*F96</f>
        <v>6</v>
      </c>
      <c r="L93" s="20"/>
      <c r="M93" s="8" t="s">
        <v>228</v>
      </c>
      <c r="N93" s="490"/>
      <c r="O93" s="490"/>
      <c r="P93" s="490"/>
      <c r="Q93" s="498"/>
      <c r="R93" s="498"/>
      <c r="S93" s="499"/>
      <c r="T93" s="95"/>
      <c r="U93" s="494">
        <f>COUNTIF(T93:T96,TRUE)</f>
        <v>0</v>
      </c>
      <c r="V93" s="93"/>
    </row>
    <row r="94" spans="1:22" ht="27" customHeight="1">
      <c r="A94" s="532"/>
      <c r="B94" s="485"/>
      <c r="C94" s="540"/>
      <c r="D94" s="490"/>
      <c r="E94" s="492"/>
      <c r="F94" s="490"/>
      <c r="G94" s="490"/>
      <c r="H94" s="490"/>
      <c r="I94" s="490"/>
      <c r="J94" s="490"/>
      <c r="K94" s="492"/>
      <c r="L94" s="20"/>
      <c r="M94" s="8" t="s">
        <v>229</v>
      </c>
      <c r="N94" s="490"/>
      <c r="O94" s="490"/>
      <c r="P94" s="490"/>
      <c r="Q94" s="498"/>
      <c r="R94" s="498"/>
      <c r="S94" s="499"/>
      <c r="T94" s="95"/>
      <c r="U94" s="494"/>
      <c r="V94" s="93"/>
    </row>
    <row r="95" spans="1:22" ht="27" customHeight="1">
      <c r="A95" s="532"/>
      <c r="B95" s="485"/>
      <c r="C95" s="540"/>
      <c r="D95" s="490"/>
      <c r="E95" s="492"/>
      <c r="F95" s="490"/>
      <c r="G95" s="490"/>
      <c r="H95" s="490"/>
      <c r="I95" s="490"/>
      <c r="J95" s="490"/>
      <c r="K95" s="492"/>
      <c r="L95" s="20"/>
      <c r="M95" s="8" t="s">
        <v>230</v>
      </c>
      <c r="N95" s="490"/>
      <c r="O95" s="490"/>
      <c r="P95" s="490"/>
      <c r="Q95" s="498"/>
      <c r="R95" s="498"/>
      <c r="S95" s="499"/>
      <c r="T95" s="95"/>
      <c r="U95" s="494"/>
      <c r="V95" s="93"/>
    </row>
    <row r="96" spans="1:22" ht="27" customHeight="1">
      <c r="A96" s="532"/>
      <c r="B96" s="485"/>
      <c r="C96" s="540"/>
      <c r="D96" s="490"/>
      <c r="E96" s="492"/>
      <c r="F96" s="493">
        <f>U93*0.2+0.2</f>
        <v>0.2</v>
      </c>
      <c r="G96" s="493"/>
      <c r="H96" s="493"/>
      <c r="I96" s="493"/>
      <c r="J96" s="493"/>
      <c r="K96" s="492"/>
      <c r="L96" s="20"/>
      <c r="M96" s="8" t="s">
        <v>231</v>
      </c>
      <c r="N96" s="490"/>
      <c r="O96" s="490"/>
      <c r="P96" s="490"/>
      <c r="Q96" s="498"/>
      <c r="R96" s="498"/>
      <c r="S96" s="499"/>
      <c r="T96" s="95"/>
      <c r="U96" s="494"/>
      <c r="V96" s="93"/>
    </row>
    <row r="97" spans="1:22" ht="27" customHeight="1">
      <c r="A97" s="532"/>
      <c r="B97" s="485"/>
      <c r="C97" s="540"/>
      <c r="D97" s="490" t="s">
        <v>222</v>
      </c>
      <c r="E97" s="492">
        <v>20</v>
      </c>
      <c r="F97" s="490" t="s">
        <v>254</v>
      </c>
      <c r="G97" s="490"/>
      <c r="H97" s="490"/>
      <c r="I97" s="490"/>
      <c r="J97" s="490"/>
      <c r="K97" s="492">
        <f>E97*F100</f>
        <v>4</v>
      </c>
      <c r="L97" s="20"/>
      <c r="M97" s="8" t="s">
        <v>232</v>
      </c>
      <c r="N97" s="490"/>
      <c r="O97" s="490"/>
      <c r="P97" s="490"/>
      <c r="Q97" s="9" t="s">
        <v>293</v>
      </c>
      <c r="R97" s="10">
        <f>K105+O105</f>
        <v>20</v>
      </c>
      <c r="S97" s="11" t="s">
        <v>141</v>
      </c>
      <c r="T97" s="95"/>
      <c r="U97" s="494">
        <f>COUNTIF(T97:T100,TRUE)</f>
        <v>0</v>
      </c>
      <c r="V97" s="93"/>
    </row>
    <row r="98" spans="1:22" ht="27" customHeight="1">
      <c r="A98" s="532"/>
      <c r="B98" s="485"/>
      <c r="C98" s="540"/>
      <c r="D98" s="490"/>
      <c r="E98" s="492"/>
      <c r="F98" s="490"/>
      <c r="G98" s="490"/>
      <c r="H98" s="490"/>
      <c r="I98" s="490"/>
      <c r="J98" s="490"/>
      <c r="K98" s="492"/>
      <c r="L98" s="20"/>
      <c r="M98" s="8" t="s">
        <v>233</v>
      </c>
      <c r="N98" s="490"/>
      <c r="O98" s="490"/>
      <c r="P98" s="490"/>
      <c r="Q98" s="490"/>
      <c r="R98" s="490"/>
      <c r="S98" s="495"/>
      <c r="T98" s="95"/>
      <c r="U98" s="494"/>
      <c r="V98" s="93"/>
    </row>
    <row r="99" spans="1:22" ht="27" customHeight="1">
      <c r="A99" s="532"/>
      <c r="B99" s="485"/>
      <c r="C99" s="540"/>
      <c r="D99" s="490"/>
      <c r="E99" s="492"/>
      <c r="F99" s="490"/>
      <c r="G99" s="490"/>
      <c r="H99" s="490"/>
      <c r="I99" s="490"/>
      <c r="J99" s="490"/>
      <c r="K99" s="492"/>
      <c r="L99" s="20"/>
      <c r="M99" s="8" t="s">
        <v>234</v>
      </c>
      <c r="N99" s="490"/>
      <c r="O99" s="490"/>
      <c r="P99" s="490"/>
      <c r="Q99" s="490"/>
      <c r="R99" s="490"/>
      <c r="S99" s="495"/>
      <c r="T99" s="95"/>
      <c r="U99" s="494"/>
      <c r="V99" s="93"/>
    </row>
    <row r="100" spans="1:22" ht="27" customHeight="1">
      <c r="A100" s="532"/>
      <c r="B100" s="485"/>
      <c r="C100" s="540"/>
      <c r="D100" s="490"/>
      <c r="E100" s="492"/>
      <c r="F100" s="493">
        <f>U97*0.2+0.2</f>
        <v>0.2</v>
      </c>
      <c r="G100" s="493"/>
      <c r="H100" s="493"/>
      <c r="I100" s="493"/>
      <c r="J100" s="493"/>
      <c r="K100" s="492"/>
      <c r="L100" s="20"/>
      <c r="M100" s="8" t="s">
        <v>235</v>
      </c>
      <c r="N100" s="490"/>
      <c r="O100" s="490"/>
      <c r="P100" s="490"/>
      <c r="Q100" s="490"/>
      <c r="R100" s="490"/>
      <c r="S100" s="495"/>
      <c r="T100" s="95"/>
      <c r="U100" s="494"/>
      <c r="V100" s="93"/>
    </row>
    <row r="101" spans="1:22" ht="27" customHeight="1">
      <c r="A101" s="532"/>
      <c r="B101" s="485"/>
      <c r="C101" s="540"/>
      <c r="D101" s="490" t="s">
        <v>223</v>
      </c>
      <c r="E101" s="492">
        <v>20</v>
      </c>
      <c r="F101" s="490" t="s">
        <v>254</v>
      </c>
      <c r="G101" s="490"/>
      <c r="H101" s="490"/>
      <c r="I101" s="490"/>
      <c r="J101" s="490"/>
      <c r="K101" s="492">
        <f>E101*F104</f>
        <v>4</v>
      </c>
      <c r="L101" s="20"/>
      <c r="M101" s="8" t="s">
        <v>236</v>
      </c>
      <c r="N101" s="490"/>
      <c r="O101" s="490"/>
      <c r="P101" s="490"/>
      <c r="Q101" s="490"/>
      <c r="R101" s="490"/>
      <c r="S101" s="495"/>
      <c r="T101" s="95"/>
      <c r="U101" s="494">
        <f>COUNTIF(T101:T104,TRUE)</f>
        <v>0</v>
      </c>
      <c r="V101" s="93"/>
    </row>
    <row r="102" spans="1:22" ht="27" customHeight="1">
      <c r="A102" s="532"/>
      <c r="B102" s="485"/>
      <c r="C102" s="540"/>
      <c r="D102" s="490"/>
      <c r="E102" s="492"/>
      <c r="F102" s="490"/>
      <c r="G102" s="490"/>
      <c r="H102" s="490"/>
      <c r="I102" s="490"/>
      <c r="J102" s="490"/>
      <c r="K102" s="492"/>
      <c r="L102" s="20"/>
      <c r="M102" s="8" t="s">
        <v>237</v>
      </c>
      <c r="N102" s="490"/>
      <c r="O102" s="490"/>
      <c r="P102" s="490"/>
      <c r="Q102" s="490"/>
      <c r="R102" s="490"/>
      <c r="S102" s="495"/>
      <c r="T102" s="95"/>
      <c r="U102" s="494"/>
      <c r="V102" s="93"/>
    </row>
    <row r="103" spans="1:22" ht="27" customHeight="1">
      <c r="A103" s="532"/>
      <c r="B103" s="485"/>
      <c r="C103" s="540"/>
      <c r="D103" s="490"/>
      <c r="E103" s="492"/>
      <c r="F103" s="490"/>
      <c r="G103" s="490"/>
      <c r="H103" s="490"/>
      <c r="I103" s="490"/>
      <c r="J103" s="490"/>
      <c r="K103" s="492"/>
      <c r="L103" s="20"/>
      <c r="M103" s="8" t="s">
        <v>238</v>
      </c>
      <c r="N103" s="490"/>
      <c r="O103" s="490"/>
      <c r="P103" s="490"/>
      <c r="Q103" s="490"/>
      <c r="R103" s="490"/>
      <c r="S103" s="495"/>
      <c r="T103" s="95"/>
      <c r="U103" s="494"/>
      <c r="V103" s="93"/>
    </row>
    <row r="104" spans="1:22" ht="27" customHeight="1">
      <c r="A104" s="532"/>
      <c r="B104" s="485"/>
      <c r="C104" s="540"/>
      <c r="D104" s="490"/>
      <c r="E104" s="492"/>
      <c r="F104" s="493">
        <f>U101*0.2+0.2</f>
        <v>0.2</v>
      </c>
      <c r="G104" s="493"/>
      <c r="H104" s="493"/>
      <c r="I104" s="493"/>
      <c r="J104" s="493"/>
      <c r="K104" s="492"/>
      <c r="L104" s="20"/>
      <c r="M104" s="8" t="s">
        <v>239</v>
      </c>
      <c r="N104" s="490"/>
      <c r="O104" s="490"/>
      <c r="P104" s="490"/>
      <c r="Q104" s="490"/>
      <c r="R104" s="490"/>
      <c r="S104" s="495"/>
      <c r="T104" s="95"/>
      <c r="U104" s="494"/>
      <c r="V104" s="93"/>
    </row>
    <row r="105" spans="1:22" ht="12.75" thickBot="1">
      <c r="A105" s="533"/>
      <c r="B105" s="538"/>
      <c r="C105" s="541"/>
      <c r="D105" s="133" t="s">
        <v>140</v>
      </c>
      <c r="E105" s="134">
        <f>SUM(E89:E104)</f>
        <v>100</v>
      </c>
      <c r="F105" s="483" t="s">
        <v>362</v>
      </c>
      <c r="G105" s="483"/>
      <c r="H105" s="483"/>
      <c r="I105" s="483"/>
      <c r="J105" s="483"/>
      <c r="K105" s="134">
        <f>SUM(K89:K104)</f>
        <v>20</v>
      </c>
      <c r="L105" s="135"/>
      <c r="M105" s="136"/>
      <c r="N105" s="137" t="s">
        <v>250</v>
      </c>
      <c r="O105" s="68"/>
      <c r="P105" s="138" t="s">
        <v>251</v>
      </c>
      <c r="Q105" s="139" t="s">
        <v>252</v>
      </c>
      <c r="R105" s="140">
        <f>R97</f>
        <v>20</v>
      </c>
      <c r="S105" s="141" t="s">
        <v>253</v>
      </c>
      <c r="T105" s="95"/>
      <c r="U105" s="93"/>
      <c r="V105" s="93"/>
    </row>
    <row r="106" spans="1:22" ht="27" customHeight="1">
      <c r="A106" s="531" t="s">
        <v>268</v>
      </c>
      <c r="B106" s="484" t="s">
        <v>240</v>
      </c>
      <c r="C106" s="487" t="s">
        <v>241</v>
      </c>
      <c r="D106" s="489" t="s">
        <v>242</v>
      </c>
      <c r="E106" s="491">
        <v>50</v>
      </c>
      <c r="F106" s="489" t="s">
        <v>254</v>
      </c>
      <c r="G106" s="489"/>
      <c r="H106" s="489"/>
      <c r="I106" s="489"/>
      <c r="J106" s="489"/>
      <c r="K106" s="491">
        <f>E106*F109</f>
        <v>10</v>
      </c>
      <c r="L106" s="97"/>
      <c r="M106" s="6" t="s">
        <v>256</v>
      </c>
      <c r="N106" s="489" t="s">
        <v>123</v>
      </c>
      <c r="O106" s="489"/>
      <c r="P106" s="489"/>
      <c r="Q106" s="496" t="s">
        <v>288</v>
      </c>
      <c r="R106" s="496"/>
      <c r="S106" s="497"/>
      <c r="T106" s="95"/>
      <c r="U106" s="494">
        <f>COUNTIF(T106:T109,TRUE)</f>
        <v>0</v>
      </c>
      <c r="V106" s="93"/>
    </row>
    <row r="107" spans="1:22" ht="27" customHeight="1">
      <c r="A107" s="532"/>
      <c r="B107" s="485"/>
      <c r="C107" s="488"/>
      <c r="D107" s="490"/>
      <c r="E107" s="492"/>
      <c r="F107" s="490"/>
      <c r="G107" s="490"/>
      <c r="H107" s="490"/>
      <c r="I107" s="490"/>
      <c r="J107" s="490"/>
      <c r="K107" s="492"/>
      <c r="L107" s="20"/>
      <c r="M107" s="8" t="s">
        <v>257</v>
      </c>
      <c r="N107" s="490"/>
      <c r="O107" s="490"/>
      <c r="P107" s="490"/>
      <c r="Q107" s="498"/>
      <c r="R107" s="498"/>
      <c r="S107" s="499"/>
      <c r="T107" s="95"/>
      <c r="U107" s="494"/>
      <c r="V107" s="93"/>
    </row>
    <row r="108" spans="1:22" ht="27" customHeight="1">
      <c r="A108" s="532"/>
      <c r="B108" s="485"/>
      <c r="C108" s="488"/>
      <c r="D108" s="490"/>
      <c r="E108" s="492"/>
      <c r="F108" s="490"/>
      <c r="G108" s="490"/>
      <c r="H108" s="490"/>
      <c r="I108" s="490"/>
      <c r="J108" s="490"/>
      <c r="K108" s="492"/>
      <c r="L108" s="20"/>
      <c r="M108" s="8" t="s">
        <v>258</v>
      </c>
      <c r="N108" s="490"/>
      <c r="O108" s="490"/>
      <c r="P108" s="490"/>
      <c r="Q108" s="498"/>
      <c r="R108" s="498"/>
      <c r="S108" s="499"/>
      <c r="T108" s="95"/>
      <c r="U108" s="494"/>
      <c r="V108" s="93"/>
    </row>
    <row r="109" spans="1:22" ht="27" customHeight="1">
      <c r="A109" s="532"/>
      <c r="B109" s="485"/>
      <c r="C109" s="488"/>
      <c r="D109" s="490"/>
      <c r="E109" s="492"/>
      <c r="F109" s="493">
        <f>U106*0.2+0.2</f>
        <v>0.2</v>
      </c>
      <c r="G109" s="493"/>
      <c r="H109" s="493"/>
      <c r="I109" s="493"/>
      <c r="J109" s="493"/>
      <c r="K109" s="492"/>
      <c r="L109" s="20"/>
      <c r="M109" s="8" t="s">
        <v>259</v>
      </c>
      <c r="N109" s="490"/>
      <c r="O109" s="490"/>
      <c r="P109" s="490"/>
      <c r="Q109" s="498"/>
      <c r="R109" s="498"/>
      <c r="S109" s="499"/>
      <c r="T109" s="95"/>
      <c r="U109" s="494"/>
      <c r="V109" s="93"/>
    </row>
    <row r="110" spans="1:22" ht="27" customHeight="1">
      <c r="A110" s="532"/>
      <c r="B110" s="485"/>
      <c r="C110" s="488"/>
      <c r="D110" s="490" t="s">
        <v>243</v>
      </c>
      <c r="E110" s="492">
        <v>30</v>
      </c>
      <c r="F110" s="490" t="s">
        <v>254</v>
      </c>
      <c r="G110" s="490"/>
      <c r="H110" s="490"/>
      <c r="I110" s="490"/>
      <c r="J110" s="490"/>
      <c r="K110" s="492">
        <f>E110*F113</f>
        <v>6</v>
      </c>
      <c r="L110" s="20"/>
      <c r="M110" s="8" t="s">
        <v>260</v>
      </c>
      <c r="N110" s="490"/>
      <c r="O110" s="490"/>
      <c r="P110" s="490"/>
      <c r="Q110" s="498"/>
      <c r="R110" s="498"/>
      <c r="S110" s="499"/>
      <c r="T110" s="95"/>
      <c r="U110" s="494">
        <f>COUNTIF(T110:T113,TRUE)</f>
        <v>0</v>
      </c>
      <c r="V110" s="93"/>
    </row>
    <row r="111" spans="1:22" ht="27" customHeight="1">
      <c r="A111" s="532"/>
      <c r="B111" s="485"/>
      <c r="C111" s="488"/>
      <c r="D111" s="490"/>
      <c r="E111" s="492"/>
      <c r="F111" s="490"/>
      <c r="G111" s="490"/>
      <c r="H111" s="490"/>
      <c r="I111" s="490"/>
      <c r="J111" s="490"/>
      <c r="K111" s="492"/>
      <c r="L111" s="20"/>
      <c r="M111" s="8" t="s">
        <v>261</v>
      </c>
      <c r="N111" s="490"/>
      <c r="O111" s="490"/>
      <c r="P111" s="490"/>
      <c r="Q111" s="498"/>
      <c r="R111" s="498"/>
      <c r="S111" s="499"/>
      <c r="T111" s="95"/>
      <c r="U111" s="494"/>
      <c r="V111" s="93"/>
    </row>
    <row r="112" spans="1:22" ht="27" customHeight="1">
      <c r="A112" s="532"/>
      <c r="B112" s="485"/>
      <c r="C112" s="488"/>
      <c r="D112" s="490"/>
      <c r="E112" s="492"/>
      <c r="F112" s="490"/>
      <c r="G112" s="490"/>
      <c r="H112" s="490"/>
      <c r="I112" s="490"/>
      <c r="J112" s="490"/>
      <c r="K112" s="492"/>
      <c r="L112" s="20"/>
      <c r="M112" s="8" t="s">
        <v>262</v>
      </c>
      <c r="N112" s="490"/>
      <c r="O112" s="490"/>
      <c r="P112" s="490"/>
      <c r="Q112" s="498"/>
      <c r="R112" s="498"/>
      <c r="S112" s="499"/>
      <c r="T112" s="95"/>
      <c r="U112" s="494"/>
      <c r="V112" s="93"/>
    </row>
    <row r="113" spans="1:22" ht="27" customHeight="1">
      <c r="A113" s="532"/>
      <c r="B113" s="485"/>
      <c r="C113" s="488"/>
      <c r="D113" s="490"/>
      <c r="E113" s="492"/>
      <c r="F113" s="493">
        <f>U110*0.2+0.2</f>
        <v>0.2</v>
      </c>
      <c r="G113" s="493"/>
      <c r="H113" s="493"/>
      <c r="I113" s="493"/>
      <c r="J113" s="493"/>
      <c r="K113" s="492"/>
      <c r="L113" s="20"/>
      <c r="M113" s="8" t="s">
        <v>263</v>
      </c>
      <c r="N113" s="490"/>
      <c r="O113" s="490"/>
      <c r="P113" s="490"/>
      <c r="Q113" s="498"/>
      <c r="R113" s="498"/>
      <c r="S113" s="499"/>
      <c r="T113" s="95"/>
      <c r="U113" s="494"/>
      <c r="V113" s="93"/>
    </row>
    <row r="114" spans="1:22" ht="27" customHeight="1">
      <c r="A114" s="532"/>
      <c r="B114" s="485"/>
      <c r="C114" s="488"/>
      <c r="D114" s="490" t="s">
        <v>244</v>
      </c>
      <c r="E114" s="492">
        <v>20</v>
      </c>
      <c r="F114" s="490" t="s">
        <v>254</v>
      </c>
      <c r="G114" s="490"/>
      <c r="H114" s="490"/>
      <c r="I114" s="490"/>
      <c r="J114" s="490"/>
      <c r="K114" s="492">
        <f>E114*F117</f>
        <v>4</v>
      </c>
      <c r="L114" s="20"/>
      <c r="M114" s="8" t="s">
        <v>264</v>
      </c>
      <c r="N114" s="490"/>
      <c r="O114" s="490"/>
      <c r="P114" s="490"/>
      <c r="Q114" s="9" t="s">
        <v>292</v>
      </c>
      <c r="R114" s="10">
        <f>K118+O118</f>
        <v>20</v>
      </c>
      <c r="S114" s="11" t="s">
        <v>141</v>
      </c>
      <c r="T114" s="95"/>
      <c r="U114" s="494">
        <f>COUNTIF(T114:T117,TRUE)</f>
        <v>0</v>
      </c>
      <c r="V114" s="93"/>
    </row>
    <row r="115" spans="1:22" ht="27" customHeight="1">
      <c r="A115" s="532"/>
      <c r="B115" s="485"/>
      <c r="C115" s="488"/>
      <c r="D115" s="490"/>
      <c r="E115" s="492"/>
      <c r="F115" s="490"/>
      <c r="G115" s="490"/>
      <c r="H115" s="490"/>
      <c r="I115" s="490"/>
      <c r="J115" s="490"/>
      <c r="K115" s="492"/>
      <c r="L115" s="20"/>
      <c r="M115" s="8" t="s">
        <v>265</v>
      </c>
      <c r="N115" s="490"/>
      <c r="O115" s="490"/>
      <c r="P115" s="490"/>
      <c r="Q115" s="490"/>
      <c r="R115" s="490"/>
      <c r="S115" s="495"/>
      <c r="T115" s="95"/>
      <c r="U115" s="494"/>
      <c r="V115" s="93"/>
    </row>
    <row r="116" spans="1:22" ht="27" customHeight="1">
      <c r="A116" s="532"/>
      <c r="B116" s="485"/>
      <c r="C116" s="488"/>
      <c r="D116" s="490"/>
      <c r="E116" s="492"/>
      <c r="F116" s="490"/>
      <c r="G116" s="490"/>
      <c r="H116" s="490"/>
      <c r="I116" s="490"/>
      <c r="J116" s="490"/>
      <c r="K116" s="492"/>
      <c r="L116" s="20"/>
      <c r="M116" s="8" t="s">
        <v>266</v>
      </c>
      <c r="N116" s="490"/>
      <c r="O116" s="490"/>
      <c r="P116" s="490"/>
      <c r="Q116" s="490"/>
      <c r="R116" s="490"/>
      <c r="S116" s="495"/>
      <c r="T116" s="95"/>
      <c r="U116" s="494"/>
      <c r="V116" s="93"/>
    </row>
    <row r="117" spans="1:22" ht="27" customHeight="1">
      <c r="A117" s="532"/>
      <c r="B117" s="485"/>
      <c r="C117" s="488"/>
      <c r="D117" s="490"/>
      <c r="E117" s="492"/>
      <c r="F117" s="493">
        <f>U114*0.2+0.2</f>
        <v>0.2</v>
      </c>
      <c r="G117" s="493"/>
      <c r="H117" s="493"/>
      <c r="I117" s="493"/>
      <c r="J117" s="493"/>
      <c r="K117" s="492"/>
      <c r="L117" s="20"/>
      <c r="M117" s="8" t="s">
        <v>267</v>
      </c>
      <c r="N117" s="490"/>
      <c r="O117" s="490"/>
      <c r="P117" s="490"/>
      <c r="Q117" s="490"/>
      <c r="R117" s="490"/>
      <c r="S117" s="495"/>
      <c r="T117" s="95"/>
      <c r="U117" s="494"/>
      <c r="V117" s="93"/>
    </row>
    <row r="118" spans="1:22" ht="12">
      <c r="A118" s="572"/>
      <c r="B118" s="486"/>
      <c r="C118" s="488"/>
      <c r="D118" s="23" t="s">
        <v>140</v>
      </c>
      <c r="E118" s="60">
        <f>SUM(E106:E117)</f>
        <v>100</v>
      </c>
      <c r="F118" s="482" t="s">
        <v>362</v>
      </c>
      <c r="G118" s="482"/>
      <c r="H118" s="482"/>
      <c r="I118" s="482"/>
      <c r="J118" s="482"/>
      <c r="K118" s="60">
        <f>SUM(K106:K117)</f>
        <v>20</v>
      </c>
      <c r="L118" s="61"/>
      <c r="M118" s="62"/>
      <c r="N118" s="63" t="s">
        <v>250</v>
      </c>
      <c r="O118" s="21"/>
      <c r="P118" s="64" t="s">
        <v>251</v>
      </c>
      <c r="Q118" s="65" t="s">
        <v>252</v>
      </c>
      <c r="R118" s="66">
        <f>R114</f>
        <v>20</v>
      </c>
      <c r="S118" s="67" t="s">
        <v>253</v>
      </c>
      <c r="T118" s="95"/>
      <c r="U118" s="93"/>
      <c r="V118" s="93"/>
    </row>
    <row r="119" spans="1:22" ht="27" customHeight="1">
      <c r="A119" s="573" t="s">
        <v>269</v>
      </c>
      <c r="B119" s="575" t="s">
        <v>270</v>
      </c>
      <c r="C119" s="576"/>
      <c r="D119" s="490" t="s">
        <v>271</v>
      </c>
      <c r="E119" s="492">
        <v>40</v>
      </c>
      <c r="F119" s="490" t="s">
        <v>254</v>
      </c>
      <c r="G119" s="490"/>
      <c r="H119" s="490"/>
      <c r="I119" s="490"/>
      <c r="J119" s="490"/>
      <c r="K119" s="492">
        <f>E119*F122</f>
        <v>8</v>
      </c>
      <c r="L119" s="20"/>
      <c r="M119" s="8" t="s">
        <v>274</v>
      </c>
      <c r="N119" s="490" t="s">
        <v>361</v>
      </c>
      <c r="O119" s="490"/>
      <c r="P119" s="490"/>
      <c r="Q119" s="498" t="s">
        <v>288</v>
      </c>
      <c r="R119" s="498"/>
      <c r="S119" s="499"/>
      <c r="T119" s="95"/>
      <c r="U119" s="494">
        <f>COUNTIF(T119:T122,TRUE)</f>
        <v>0</v>
      </c>
      <c r="V119" s="93"/>
    </row>
    <row r="120" spans="1:22" ht="27" customHeight="1">
      <c r="A120" s="532"/>
      <c r="B120" s="577"/>
      <c r="C120" s="578"/>
      <c r="D120" s="490"/>
      <c r="E120" s="492"/>
      <c r="F120" s="490"/>
      <c r="G120" s="490"/>
      <c r="H120" s="490"/>
      <c r="I120" s="490"/>
      <c r="J120" s="490"/>
      <c r="K120" s="492"/>
      <c r="L120" s="20"/>
      <c r="M120" s="8" t="s">
        <v>275</v>
      </c>
      <c r="N120" s="490"/>
      <c r="O120" s="490"/>
      <c r="P120" s="490"/>
      <c r="Q120" s="498"/>
      <c r="R120" s="498"/>
      <c r="S120" s="499"/>
      <c r="T120" s="95"/>
      <c r="U120" s="494"/>
      <c r="V120" s="93"/>
    </row>
    <row r="121" spans="1:22" ht="27" customHeight="1">
      <c r="A121" s="532"/>
      <c r="B121" s="577"/>
      <c r="C121" s="578"/>
      <c r="D121" s="490"/>
      <c r="E121" s="492"/>
      <c r="F121" s="490"/>
      <c r="G121" s="490"/>
      <c r="H121" s="490"/>
      <c r="I121" s="490"/>
      <c r="J121" s="490"/>
      <c r="K121" s="492"/>
      <c r="L121" s="20"/>
      <c r="M121" s="8" t="s">
        <v>276</v>
      </c>
      <c r="N121" s="490"/>
      <c r="O121" s="490"/>
      <c r="P121" s="490"/>
      <c r="Q121" s="498"/>
      <c r="R121" s="498"/>
      <c r="S121" s="499"/>
      <c r="T121" s="95"/>
      <c r="U121" s="494"/>
      <c r="V121" s="93"/>
    </row>
    <row r="122" spans="1:22" ht="27" customHeight="1">
      <c r="A122" s="532"/>
      <c r="B122" s="577"/>
      <c r="C122" s="578"/>
      <c r="D122" s="490"/>
      <c r="E122" s="492"/>
      <c r="F122" s="493">
        <f>U119*0.2+0.2</f>
        <v>0.2</v>
      </c>
      <c r="G122" s="493"/>
      <c r="H122" s="493"/>
      <c r="I122" s="493"/>
      <c r="J122" s="493"/>
      <c r="K122" s="492"/>
      <c r="L122" s="20"/>
      <c r="M122" s="8" t="s">
        <v>277</v>
      </c>
      <c r="N122" s="490"/>
      <c r="O122" s="490"/>
      <c r="P122" s="490"/>
      <c r="Q122" s="498"/>
      <c r="R122" s="498"/>
      <c r="S122" s="499"/>
      <c r="T122" s="95"/>
      <c r="U122" s="494"/>
      <c r="V122" s="93"/>
    </row>
    <row r="123" spans="1:22" ht="27" customHeight="1">
      <c r="A123" s="532"/>
      <c r="B123" s="577"/>
      <c r="C123" s="578"/>
      <c r="D123" s="490" t="s">
        <v>272</v>
      </c>
      <c r="E123" s="492">
        <v>30</v>
      </c>
      <c r="F123" s="490" t="s">
        <v>254</v>
      </c>
      <c r="G123" s="490"/>
      <c r="H123" s="490"/>
      <c r="I123" s="490"/>
      <c r="J123" s="490"/>
      <c r="K123" s="492">
        <f>E123*F126</f>
        <v>6</v>
      </c>
      <c r="L123" s="20"/>
      <c r="M123" s="8" t="s">
        <v>278</v>
      </c>
      <c r="N123" s="490"/>
      <c r="O123" s="490"/>
      <c r="P123" s="490"/>
      <c r="Q123" s="498"/>
      <c r="R123" s="498"/>
      <c r="S123" s="499"/>
      <c r="T123" s="95"/>
      <c r="U123" s="494">
        <f>COUNTIF(T123:T126,TRUE)</f>
        <v>0</v>
      </c>
      <c r="V123" s="93"/>
    </row>
    <row r="124" spans="1:22" ht="27" customHeight="1">
      <c r="A124" s="532"/>
      <c r="B124" s="577"/>
      <c r="C124" s="578"/>
      <c r="D124" s="490"/>
      <c r="E124" s="492"/>
      <c r="F124" s="490"/>
      <c r="G124" s="490"/>
      <c r="H124" s="490"/>
      <c r="I124" s="490"/>
      <c r="J124" s="490"/>
      <c r="K124" s="492"/>
      <c r="L124" s="20"/>
      <c r="M124" s="8" t="s">
        <v>279</v>
      </c>
      <c r="N124" s="490"/>
      <c r="O124" s="490"/>
      <c r="P124" s="490"/>
      <c r="Q124" s="498"/>
      <c r="R124" s="498"/>
      <c r="S124" s="499"/>
      <c r="T124" s="95"/>
      <c r="U124" s="494"/>
      <c r="V124" s="93"/>
    </row>
    <row r="125" spans="1:22" ht="27" customHeight="1">
      <c r="A125" s="532"/>
      <c r="B125" s="577"/>
      <c r="C125" s="578"/>
      <c r="D125" s="490"/>
      <c r="E125" s="492"/>
      <c r="F125" s="490"/>
      <c r="G125" s="490"/>
      <c r="H125" s="490"/>
      <c r="I125" s="490"/>
      <c r="J125" s="490"/>
      <c r="K125" s="492"/>
      <c r="L125" s="20"/>
      <c r="M125" s="8" t="s">
        <v>280</v>
      </c>
      <c r="N125" s="490"/>
      <c r="O125" s="490"/>
      <c r="P125" s="490"/>
      <c r="Q125" s="498"/>
      <c r="R125" s="498"/>
      <c r="S125" s="499"/>
      <c r="T125" s="95"/>
      <c r="U125" s="494"/>
      <c r="V125" s="93"/>
    </row>
    <row r="126" spans="1:22" ht="27" customHeight="1">
      <c r="A126" s="532"/>
      <c r="B126" s="577"/>
      <c r="C126" s="578"/>
      <c r="D126" s="490"/>
      <c r="E126" s="492"/>
      <c r="F126" s="493">
        <f>U123*0.2+0.2</f>
        <v>0.2</v>
      </c>
      <c r="G126" s="493"/>
      <c r="H126" s="493"/>
      <c r="I126" s="493"/>
      <c r="J126" s="493"/>
      <c r="K126" s="492"/>
      <c r="L126" s="20"/>
      <c r="M126" s="8" t="s">
        <v>281</v>
      </c>
      <c r="N126" s="490"/>
      <c r="O126" s="490"/>
      <c r="P126" s="490"/>
      <c r="Q126" s="498"/>
      <c r="R126" s="498"/>
      <c r="S126" s="499"/>
      <c r="T126" s="95"/>
      <c r="U126" s="494"/>
      <c r="V126" s="93"/>
    </row>
    <row r="127" spans="1:22" ht="27" customHeight="1">
      <c r="A127" s="532"/>
      <c r="B127" s="577"/>
      <c r="C127" s="578"/>
      <c r="D127" s="490" t="s">
        <v>273</v>
      </c>
      <c r="E127" s="492">
        <v>30</v>
      </c>
      <c r="F127" s="490" t="s">
        <v>254</v>
      </c>
      <c r="G127" s="490"/>
      <c r="H127" s="490"/>
      <c r="I127" s="490"/>
      <c r="J127" s="490"/>
      <c r="K127" s="492">
        <f>E127*F130</f>
        <v>6</v>
      </c>
      <c r="L127" s="20"/>
      <c r="M127" s="8" t="s">
        <v>378</v>
      </c>
      <c r="N127" s="490"/>
      <c r="O127" s="490"/>
      <c r="P127" s="490"/>
      <c r="Q127" s="9" t="s">
        <v>294</v>
      </c>
      <c r="R127" s="10">
        <f>K131+O131</f>
        <v>20</v>
      </c>
      <c r="S127" s="11" t="s">
        <v>141</v>
      </c>
      <c r="T127" s="95"/>
      <c r="U127" s="494">
        <f>COUNTIF(T127:T130,TRUE)</f>
        <v>0</v>
      </c>
      <c r="V127" s="93"/>
    </row>
    <row r="128" spans="1:22" ht="27" customHeight="1">
      <c r="A128" s="532"/>
      <c r="B128" s="577"/>
      <c r="C128" s="578"/>
      <c r="D128" s="490"/>
      <c r="E128" s="492"/>
      <c r="F128" s="490"/>
      <c r="G128" s="490"/>
      <c r="H128" s="490"/>
      <c r="I128" s="490"/>
      <c r="J128" s="490"/>
      <c r="K128" s="492"/>
      <c r="L128" s="20"/>
      <c r="M128" s="8" t="s">
        <v>282</v>
      </c>
      <c r="N128" s="490"/>
      <c r="O128" s="490"/>
      <c r="P128" s="490"/>
      <c r="Q128" s="490"/>
      <c r="R128" s="490"/>
      <c r="S128" s="495"/>
      <c r="T128" s="95"/>
      <c r="U128" s="494"/>
      <c r="V128" s="93"/>
    </row>
    <row r="129" spans="1:22" ht="27" customHeight="1">
      <c r="A129" s="532"/>
      <c r="B129" s="577"/>
      <c r="C129" s="578"/>
      <c r="D129" s="490"/>
      <c r="E129" s="492"/>
      <c r="F129" s="490"/>
      <c r="G129" s="490"/>
      <c r="H129" s="490"/>
      <c r="I129" s="490"/>
      <c r="J129" s="490"/>
      <c r="K129" s="492"/>
      <c r="L129" s="20"/>
      <c r="M129" s="8" t="s">
        <v>379</v>
      </c>
      <c r="N129" s="490"/>
      <c r="O129" s="490"/>
      <c r="P129" s="490"/>
      <c r="Q129" s="490"/>
      <c r="R129" s="490"/>
      <c r="S129" s="495"/>
      <c r="T129" s="95"/>
      <c r="U129" s="494"/>
      <c r="V129" s="93"/>
    </row>
    <row r="130" spans="1:22" ht="27" customHeight="1">
      <c r="A130" s="532"/>
      <c r="B130" s="577"/>
      <c r="C130" s="578"/>
      <c r="D130" s="490"/>
      <c r="E130" s="492"/>
      <c r="F130" s="493">
        <f>U127*0.2+0.2</f>
        <v>0.2</v>
      </c>
      <c r="G130" s="493"/>
      <c r="H130" s="493"/>
      <c r="I130" s="493"/>
      <c r="J130" s="493"/>
      <c r="K130" s="492"/>
      <c r="L130" s="20"/>
      <c r="M130" s="8" t="s">
        <v>380</v>
      </c>
      <c r="N130" s="490"/>
      <c r="O130" s="490"/>
      <c r="P130" s="490"/>
      <c r="Q130" s="490"/>
      <c r="R130" s="490"/>
      <c r="S130" s="495"/>
      <c r="T130" s="95"/>
      <c r="U130" s="494"/>
      <c r="V130" s="93"/>
    </row>
    <row r="131" spans="1:22" ht="13.5" customHeight="1" thickBot="1">
      <c r="A131" s="533"/>
      <c r="B131" s="579"/>
      <c r="C131" s="580"/>
      <c r="D131" s="69" t="s">
        <v>140</v>
      </c>
      <c r="E131" s="70">
        <f>SUM(E119:E130)</f>
        <v>100</v>
      </c>
      <c r="F131" s="574" t="s">
        <v>362</v>
      </c>
      <c r="G131" s="574"/>
      <c r="H131" s="574"/>
      <c r="I131" s="574"/>
      <c r="J131" s="574"/>
      <c r="K131" s="70">
        <f>SUM(K119:K130)</f>
        <v>20</v>
      </c>
      <c r="L131" s="71"/>
      <c r="M131" s="72"/>
      <c r="N131" s="73" t="s">
        <v>250</v>
      </c>
      <c r="O131" s="68"/>
      <c r="P131" s="74" t="s">
        <v>251</v>
      </c>
      <c r="Q131" s="75" t="s">
        <v>252</v>
      </c>
      <c r="R131" s="76">
        <f>R127</f>
        <v>20</v>
      </c>
      <c r="S131" s="77" t="s">
        <v>253</v>
      </c>
      <c r="T131" s="95"/>
      <c r="U131" s="93"/>
      <c r="V131" s="93"/>
    </row>
  </sheetData>
  <sheetProtection sheet="1" objects="1" scenarios="1"/>
  <mergeCells count="245">
    <mergeCell ref="B119:C131"/>
    <mergeCell ref="D127:D130"/>
    <mergeCell ref="E127:E130"/>
    <mergeCell ref="F127:J129"/>
    <mergeCell ref="D119:D122"/>
    <mergeCell ref="E119:E122"/>
    <mergeCell ref="F130:J130"/>
    <mergeCell ref="D123:D126"/>
    <mergeCell ref="E123:E126"/>
    <mergeCell ref="N119:P130"/>
    <mergeCell ref="K123:K126"/>
    <mergeCell ref="F126:J126"/>
    <mergeCell ref="F131:J131"/>
    <mergeCell ref="U127:U130"/>
    <mergeCell ref="Q128:S130"/>
    <mergeCell ref="F119:J121"/>
    <mergeCell ref="K119:K122"/>
    <mergeCell ref="K127:K130"/>
    <mergeCell ref="Q119:S126"/>
    <mergeCell ref="U119:U122"/>
    <mergeCell ref="F122:J122"/>
    <mergeCell ref="U123:U126"/>
    <mergeCell ref="F123:J125"/>
    <mergeCell ref="A106:A118"/>
    <mergeCell ref="A119:A131"/>
    <mergeCell ref="D41:D44"/>
    <mergeCell ref="E41:E44"/>
    <mergeCell ref="A9:A45"/>
    <mergeCell ref="B9:B45"/>
    <mergeCell ref="D37:D40"/>
    <mergeCell ref="E37:E40"/>
    <mergeCell ref="D17:D20"/>
    <mergeCell ref="E17:E20"/>
    <mergeCell ref="C25:C45"/>
    <mergeCell ref="D25:D28"/>
    <mergeCell ref="D33:D36"/>
    <mergeCell ref="F41:J43"/>
    <mergeCell ref="F44:J44"/>
    <mergeCell ref="F45:J45"/>
    <mergeCell ref="U33:U36"/>
    <mergeCell ref="Q34:S44"/>
    <mergeCell ref="F36:J36"/>
    <mergeCell ref="K37:K40"/>
    <mergeCell ref="U37:U40"/>
    <mergeCell ref="F40:J40"/>
    <mergeCell ref="U41:U44"/>
    <mergeCell ref="F37:J39"/>
    <mergeCell ref="K41:K44"/>
    <mergeCell ref="Q25:S32"/>
    <mergeCell ref="U25:U28"/>
    <mergeCell ref="F28:J28"/>
    <mergeCell ref="D29:D32"/>
    <mergeCell ref="E29:E32"/>
    <mergeCell ref="F29:J31"/>
    <mergeCell ref="K29:K32"/>
    <mergeCell ref="U29:U32"/>
    <mergeCell ref="F32:J32"/>
    <mergeCell ref="E25:E28"/>
    <mergeCell ref="K25:K28"/>
    <mergeCell ref="N25:P44"/>
    <mergeCell ref="E33:E36"/>
    <mergeCell ref="F33:J35"/>
    <mergeCell ref="K33:K36"/>
    <mergeCell ref="F25:J27"/>
    <mergeCell ref="F23:J23"/>
    <mergeCell ref="K21:K23"/>
    <mergeCell ref="D21:D23"/>
    <mergeCell ref="E21:E23"/>
    <mergeCell ref="U17:U20"/>
    <mergeCell ref="F20:J20"/>
    <mergeCell ref="U13:U16"/>
    <mergeCell ref="K9:K12"/>
    <mergeCell ref="U9:U12"/>
    <mergeCell ref="F16:J16"/>
    <mergeCell ref="F17:J19"/>
    <mergeCell ref="K17:K20"/>
    <mergeCell ref="Q18:S23"/>
    <mergeCell ref="F21:J22"/>
    <mergeCell ref="T7:T8"/>
    <mergeCell ref="F12:J12"/>
    <mergeCell ref="T5:U6"/>
    <mergeCell ref="U7:U8"/>
    <mergeCell ref="Q5:S8"/>
    <mergeCell ref="Q9:S16"/>
    <mergeCell ref="K6:K8"/>
    <mergeCell ref="F6:J6"/>
    <mergeCell ref="L6:M8"/>
    <mergeCell ref="N5:P8"/>
    <mergeCell ref="U21:U22"/>
    <mergeCell ref="C9:C24"/>
    <mergeCell ref="F24:J24"/>
    <mergeCell ref="N9:P23"/>
    <mergeCell ref="E9:E12"/>
    <mergeCell ref="D13:D16"/>
    <mergeCell ref="E13:E16"/>
    <mergeCell ref="F13:J15"/>
    <mergeCell ref="K13:K16"/>
    <mergeCell ref="F9:J11"/>
    <mergeCell ref="D9:D12"/>
    <mergeCell ref="E5:M5"/>
    <mergeCell ref="A5:C8"/>
    <mergeCell ref="D5:D8"/>
    <mergeCell ref="E6:E8"/>
    <mergeCell ref="A46:A75"/>
    <mergeCell ref="B46:B75"/>
    <mergeCell ref="C46:C66"/>
    <mergeCell ref="D46:D49"/>
    <mergeCell ref="D54:D57"/>
    <mergeCell ref="C67:C75"/>
    <mergeCell ref="D67:D70"/>
    <mergeCell ref="F46:J48"/>
    <mergeCell ref="K46:K49"/>
    <mergeCell ref="N46:P65"/>
    <mergeCell ref="E54:E57"/>
    <mergeCell ref="F54:J56"/>
    <mergeCell ref="K54:K57"/>
    <mergeCell ref="E62:E65"/>
    <mergeCell ref="Q46:S53"/>
    <mergeCell ref="U46:U49"/>
    <mergeCell ref="F49:J49"/>
    <mergeCell ref="D50:D53"/>
    <mergeCell ref="E50:E53"/>
    <mergeCell ref="F50:J52"/>
    <mergeCell ref="K50:K53"/>
    <mergeCell ref="U50:U53"/>
    <mergeCell ref="F53:J53"/>
    <mergeCell ref="E46:E49"/>
    <mergeCell ref="U54:U57"/>
    <mergeCell ref="Q55:S65"/>
    <mergeCell ref="F57:J57"/>
    <mergeCell ref="D62:D65"/>
    <mergeCell ref="U62:U65"/>
    <mergeCell ref="F65:J65"/>
    <mergeCell ref="K58:K61"/>
    <mergeCell ref="D58:D61"/>
    <mergeCell ref="E58:E61"/>
    <mergeCell ref="F58:J60"/>
    <mergeCell ref="E67:E70"/>
    <mergeCell ref="F67:J69"/>
    <mergeCell ref="F70:J70"/>
    <mergeCell ref="D71:D74"/>
    <mergeCell ref="E71:E74"/>
    <mergeCell ref="F71:J73"/>
    <mergeCell ref="F74:J74"/>
    <mergeCell ref="U67:U70"/>
    <mergeCell ref="K71:K74"/>
    <mergeCell ref="U71:U74"/>
    <mergeCell ref="Q67:S70"/>
    <mergeCell ref="Q72:S74"/>
    <mergeCell ref="A76:A105"/>
    <mergeCell ref="C76:C88"/>
    <mergeCell ref="D76:D78"/>
    <mergeCell ref="D82:D84"/>
    <mergeCell ref="D97:D100"/>
    <mergeCell ref="D101:D104"/>
    <mergeCell ref="B76:B88"/>
    <mergeCell ref="B89:B105"/>
    <mergeCell ref="C89:C105"/>
    <mergeCell ref="D85:D87"/>
    <mergeCell ref="K82:K84"/>
    <mergeCell ref="U82:U84"/>
    <mergeCell ref="F66:J66"/>
    <mergeCell ref="U58:U61"/>
    <mergeCell ref="F61:J61"/>
    <mergeCell ref="F62:J64"/>
    <mergeCell ref="K62:K65"/>
    <mergeCell ref="K67:K70"/>
    <mergeCell ref="N67:P74"/>
    <mergeCell ref="F75:J75"/>
    <mergeCell ref="K85:K87"/>
    <mergeCell ref="F104:J104"/>
    <mergeCell ref="U76:U78"/>
    <mergeCell ref="D93:D96"/>
    <mergeCell ref="E93:E96"/>
    <mergeCell ref="U93:U96"/>
    <mergeCell ref="F96:J96"/>
    <mergeCell ref="E76:E78"/>
    <mergeCell ref="K76:K78"/>
    <mergeCell ref="E82:E84"/>
    <mergeCell ref="Q89:S96"/>
    <mergeCell ref="U89:U92"/>
    <mergeCell ref="F92:J92"/>
    <mergeCell ref="F93:J95"/>
    <mergeCell ref="K93:K96"/>
    <mergeCell ref="F89:J91"/>
    <mergeCell ref="K89:K92"/>
    <mergeCell ref="N89:P104"/>
    <mergeCell ref="D89:D92"/>
    <mergeCell ref="F88:J88"/>
    <mergeCell ref="F78:J78"/>
    <mergeCell ref="D79:D81"/>
    <mergeCell ref="E79:E81"/>
    <mergeCell ref="F79:J80"/>
    <mergeCell ref="E85:E87"/>
    <mergeCell ref="F82:J83"/>
    <mergeCell ref="E89:E92"/>
    <mergeCell ref="F84:J84"/>
    <mergeCell ref="U85:U87"/>
    <mergeCell ref="F87:J87"/>
    <mergeCell ref="N76:P87"/>
    <mergeCell ref="Q83:S87"/>
    <mergeCell ref="K79:K81"/>
    <mergeCell ref="U79:U81"/>
    <mergeCell ref="F81:J81"/>
    <mergeCell ref="Q76:S81"/>
    <mergeCell ref="F76:J77"/>
    <mergeCell ref="F85:J86"/>
    <mergeCell ref="E97:E100"/>
    <mergeCell ref="F97:J99"/>
    <mergeCell ref="K97:K100"/>
    <mergeCell ref="U97:U100"/>
    <mergeCell ref="Q98:S104"/>
    <mergeCell ref="F100:J100"/>
    <mergeCell ref="E101:E104"/>
    <mergeCell ref="F101:J103"/>
    <mergeCell ref="K101:K104"/>
    <mergeCell ref="U101:U104"/>
    <mergeCell ref="U106:U109"/>
    <mergeCell ref="K110:K113"/>
    <mergeCell ref="U110:U113"/>
    <mergeCell ref="K114:K117"/>
    <mergeCell ref="U114:U117"/>
    <mergeCell ref="Q115:S117"/>
    <mergeCell ref="N106:P117"/>
    <mergeCell ref="Q106:S113"/>
    <mergeCell ref="D114:D117"/>
    <mergeCell ref="E114:E117"/>
    <mergeCell ref="F114:J116"/>
    <mergeCell ref="K106:K109"/>
    <mergeCell ref="D110:D113"/>
    <mergeCell ref="E110:E113"/>
    <mergeCell ref="F117:J117"/>
    <mergeCell ref="F109:J109"/>
    <mergeCell ref="F110:J112"/>
    <mergeCell ref="F113:J113"/>
    <mergeCell ref="A2:S2"/>
    <mergeCell ref="A4:S4"/>
    <mergeCell ref="A1:S1"/>
    <mergeCell ref="F118:J118"/>
    <mergeCell ref="F105:J105"/>
    <mergeCell ref="B106:B118"/>
    <mergeCell ref="C106:C118"/>
    <mergeCell ref="D106:D109"/>
    <mergeCell ref="E106:E109"/>
    <mergeCell ref="F106:J108"/>
  </mergeCells>
  <dataValidations count="1">
    <dataValidation type="custom" allowBlank="1" showInputMessage="1" showErrorMessage="1" errorTitle="入力数値エラー" error="合計点数が１００点を超えているか、入力数値が±２０点の範囲を超えています。&#10;再度入力してください。" imeMode="halfAlpha" sqref="O24 O45 O66 O75 O88 O105 O118 O131">
      <formula1>AND((K24+O24)&lt;=100,-20&lt;=O24,O24&lt;=20)</formula1>
    </dataValidation>
  </dataValidations>
  <printOptions/>
  <pageMargins left="0.6692913385826772" right="0.2362204724409449" top="0.984251968503937" bottom="0.5905511811023623" header="0.3937007874015748" footer="0.5118110236220472"/>
  <pageSetup horizontalDpi="600" verticalDpi="600" orientation="portrait" paperSize="9" scale="65" r:id="rId2"/>
  <headerFooter alignWithMargins="0">
    <oddHeader>&amp;L様式第３号の１－&amp;P</oddHeader>
  </headerFooter>
  <rowBreaks count="2" manualBreakCount="2">
    <brk id="45" max="255" man="1"/>
    <brk id="88" max="255" man="1"/>
  </rowBreaks>
  <legacyDrawing r:id="rId1"/>
</worksheet>
</file>

<file path=xl/worksheets/sheet3.xml><?xml version="1.0" encoding="utf-8"?>
<worksheet xmlns="http://schemas.openxmlformats.org/spreadsheetml/2006/main" xmlns:r="http://schemas.openxmlformats.org/officeDocument/2006/relationships">
  <sheetPr codeName="Sheet4"/>
  <dimension ref="A1:AH29"/>
  <sheetViews>
    <sheetView zoomScale="75" zoomScaleNormal="75" workbookViewId="0" topLeftCell="A1">
      <pane ySplit="1" topLeftCell="BM2" activePane="bottomLeft" state="frozen"/>
      <selection pane="topLeft" activeCell="E13" sqref="E13:F13"/>
      <selection pane="bottomLeft" activeCell="L5" sqref="L5:M7"/>
    </sheetView>
  </sheetViews>
  <sheetFormatPr defaultColWidth="9.00390625" defaultRowHeight="13.5"/>
  <cols>
    <col min="1" max="2" width="2.875" style="3" customWidth="1"/>
    <col min="3" max="3" width="8.125" style="3" customWidth="1"/>
    <col min="4" max="4" width="9.125" style="3" customWidth="1"/>
    <col min="5" max="5" width="5.25390625" style="3" bestFit="1" customWidth="1"/>
    <col min="6" max="10" width="4.50390625" style="3" customWidth="1"/>
    <col min="11" max="11" width="6.00390625" style="3" bestFit="1" customWidth="1"/>
    <col min="12" max="12" width="4.00390625" style="3" customWidth="1"/>
    <col min="13" max="13" width="48.375" style="3" customWidth="1"/>
    <col min="14" max="15" width="9.125" style="3" bestFit="1" customWidth="1"/>
    <col min="16" max="16384" width="9.00390625" style="3" customWidth="1"/>
  </cols>
  <sheetData>
    <row r="1" spans="1:34" s="212" customFormat="1" ht="26.25" customHeight="1">
      <c r="A1" s="581"/>
      <c r="B1" s="582"/>
      <c r="C1" s="582"/>
      <c r="D1" s="582"/>
      <c r="E1" s="582"/>
      <c r="F1" s="582"/>
      <c r="G1" s="582"/>
      <c r="H1" s="582"/>
      <c r="I1" s="582"/>
      <c r="J1" s="582"/>
      <c r="K1" s="582"/>
      <c r="L1" s="582"/>
      <c r="M1" s="582"/>
      <c r="N1" s="218"/>
      <c r="O1" s="218"/>
      <c r="P1" s="218"/>
      <c r="Q1" s="219"/>
      <c r="R1" s="219"/>
      <c r="S1" s="220"/>
      <c r="T1" s="220"/>
      <c r="U1" s="220"/>
      <c r="V1" s="220"/>
      <c r="W1" s="220"/>
      <c r="X1" s="220"/>
      <c r="Y1" s="220"/>
      <c r="Z1" s="220"/>
      <c r="AB1" s="211"/>
      <c r="AE1" s="221"/>
      <c r="AF1" s="221"/>
      <c r="AH1" s="211"/>
    </row>
    <row r="2" spans="1:34" s="278" customFormat="1" ht="33" customHeight="1">
      <c r="A2" s="583" t="s">
        <v>375</v>
      </c>
      <c r="B2" s="584"/>
      <c r="C2" s="584"/>
      <c r="D2" s="584"/>
      <c r="E2" s="584"/>
      <c r="F2" s="584"/>
      <c r="G2" s="584"/>
      <c r="H2" s="584"/>
      <c r="I2" s="584"/>
      <c r="J2" s="584"/>
      <c r="K2" s="584"/>
      <c r="L2" s="584"/>
      <c r="M2" s="584"/>
      <c r="N2" s="275"/>
      <c r="O2" s="275"/>
      <c r="P2" s="275"/>
      <c r="Q2" s="276"/>
      <c r="R2" s="276"/>
      <c r="S2" s="277"/>
      <c r="T2" s="277"/>
      <c r="U2" s="277"/>
      <c r="V2" s="277"/>
      <c r="W2" s="277"/>
      <c r="X2" s="277"/>
      <c r="Y2" s="277"/>
      <c r="Z2" s="277"/>
      <c r="AB2" s="279"/>
      <c r="AE2" s="274"/>
      <c r="AF2" s="274"/>
      <c r="AH2" s="279"/>
    </row>
    <row r="3" spans="1:16" s="266" customFormat="1" ht="18" customHeight="1">
      <c r="A3" s="263" t="s">
        <v>106</v>
      </c>
      <c r="B3" s="263"/>
      <c r="C3" s="263"/>
      <c r="D3" s="263"/>
      <c r="E3" s="263"/>
      <c r="F3" s="263"/>
      <c r="G3" s="263"/>
      <c r="H3" s="263"/>
      <c r="I3" s="263"/>
      <c r="J3" s="263"/>
      <c r="K3" s="263"/>
      <c r="L3" s="263"/>
      <c r="M3" s="264"/>
      <c r="N3" s="265"/>
      <c r="O3" s="265"/>
      <c r="P3" s="265"/>
    </row>
    <row r="4" spans="1:16" s="266" customFormat="1" ht="18" customHeight="1" thickBot="1">
      <c r="A4" s="585" t="s">
        <v>376</v>
      </c>
      <c r="B4" s="585"/>
      <c r="C4" s="585"/>
      <c r="D4" s="585"/>
      <c r="E4" s="585"/>
      <c r="F4" s="585"/>
      <c r="G4" s="585"/>
      <c r="H4" s="585"/>
      <c r="I4" s="585"/>
      <c r="J4" s="585"/>
      <c r="K4" s="585"/>
      <c r="L4" s="585"/>
      <c r="M4" s="585"/>
      <c r="N4" s="265"/>
      <c r="O4" s="265"/>
      <c r="P4" s="265"/>
    </row>
    <row r="5" spans="1:16" ht="13.5" customHeight="1">
      <c r="A5" s="552" t="s">
        <v>107</v>
      </c>
      <c r="B5" s="553"/>
      <c r="C5" s="586"/>
      <c r="D5" s="589" t="s">
        <v>110</v>
      </c>
      <c r="E5" s="551" t="s">
        <v>111</v>
      </c>
      <c r="F5" s="551" t="s">
        <v>112</v>
      </c>
      <c r="G5" s="551"/>
      <c r="H5" s="551"/>
      <c r="I5" s="551"/>
      <c r="J5" s="551"/>
      <c r="K5" s="551" t="s">
        <v>116</v>
      </c>
      <c r="L5" s="551" t="s">
        <v>384</v>
      </c>
      <c r="M5" s="565"/>
      <c r="N5" s="494"/>
      <c r="O5" s="494"/>
      <c r="P5" s="93"/>
    </row>
    <row r="6" spans="1:16" ht="13.5" customHeight="1">
      <c r="A6" s="554"/>
      <c r="B6" s="555"/>
      <c r="C6" s="587"/>
      <c r="D6" s="590"/>
      <c r="E6" s="558"/>
      <c r="F6" s="78" t="s">
        <v>113</v>
      </c>
      <c r="G6" s="79"/>
      <c r="H6" s="79" t="s">
        <v>114</v>
      </c>
      <c r="I6" s="79"/>
      <c r="J6" s="80" t="s">
        <v>115</v>
      </c>
      <c r="K6" s="558"/>
      <c r="L6" s="558"/>
      <c r="M6" s="566"/>
      <c r="N6" s="494" t="s">
        <v>128</v>
      </c>
      <c r="O6" s="494" t="s">
        <v>127</v>
      </c>
      <c r="P6" s="93"/>
    </row>
    <row r="7" spans="1:16" ht="14.25" customHeight="1" thickBot="1">
      <c r="A7" s="556"/>
      <c r="B7" s="557"/>
      <c r="C7" s="588"/>
      <c r="D7" s="591"/>
      <c r="E7" s="559"/>
      <c r="F7" s="5" t="s">
        <v>283</v>
      </c>
      <c r="G7" s="5" t="s">
        <v>284</v>
      </c>
      <c r="H7" s="5" t="s">
        <v>285</v>
      </c>
      <c r="I7" s="5" t="s">
        <v>286</v>
      </c>
      <c r="J7" s="5" t="s">
        <v>287</v>
      </c>
      <c r="K7" s="559"/>
      <c r="L7" s="559"/>
      <c r="M7" s="567"/>
      <c r="N7" s="494"/>
      <c r="O7" s="494"/>
      <c r="P7" s="93"/>
    </row>
    <row r="8" spans="1:16" ht="27" customHeight="1">
      <c r="A8" s="531" t="s">
        <v>268</v>
      </c>
      <c r="B8" s="484" t="s">
        <v>109</v>
      </c>
      <c r="C8" s="487" t="s">
        <v>142</v>
      </c>
      <c r="D8" s="489" t="s">
        <v>145</v>
      </c>
      <c r="E8" s="491">
        <v>50</v>
      </c>
      <c r="F8" s="489" t="s">
        <v>254</v>
      </c>
      <c r="G8" s="489"/>
      <c r="H8" s="489"/>
      <c r="I8" s="489"/>
      <c r="J8" s="489"/>
      <c r="K8" s="491">
        <f>E8*F11</f>
        <v>10</v>
      </c>
      <c r="L8" s="1"/>
      <c r="M8" s="236" t="s">
        <v>154</v>
      </c>
      <c r="N8" s="95"/>
      <c r="O8" s="494">
        <f>COUNTIF(N8:N11,TRUE)</f>
        <v>0</v>
      </c>
      <c r="P8" s="93"/>
    </row>
    <row r="9" spans="1:16" ht="27" customHeight="1">
      <c r="A9" s="532"/>
      <c r="B9" s="485"/>
      <c r="C9" s="488"/>
      <c r="D9" s="490"/>
      <c r="E9" s="492"/>
      <c r="F9" s="490"/>
      <c r="G9" s="490"/>
      <c r="H9" s="490"/>
      <c r="I9" s="490"/>
      <c r="J9" s="490"/>
      <c r="K9" s="492"/>
      <c r="L9" s="2"/>
      <c r="M9" s="237" t="s">
        <v>296</v>
      </c>
      <c r="N9" s="95"/>
      <c r="O9" s="494"/>
      <c r="P9" s="93"/>
    </row>
    <row r="10" spans="1:16" ht="27" customHeight="1">
      <c r="A10" s="532"/>
      <c r="B10" s="485"/>
      <c r="C10" s="488"/>
      <c r="D10" s="490"/>
      <c r="E10" s="492"/>
      <c r="F10" s="490"/>
      <c r="G10" s="490"/>
      <c r="H10" s="490"/>
      <c r="I10" s="490"/>
      <c r="J10" s="490"/>
      <c r="K10" s="492"/>
      <c r="L10" s="2"/>
      <c r="M10" s="237" t="s">
        <v>297</v>
      </c>
      <c r="N10" s="95"/>
      <c r="O10" s="494"/>
      <c r="P10" s="93"/>
    </row>
    <row r="11" spans="1:16" ht="27" customHeight="1">
      <c r="A11" s="532"/>
      <c r="B11" s="485"/>
      <c r="C11" s="488"/>
      <c r="D11" s="490"/>
      <c r="E11" s="492"/>
      <c r="F11" s="493">
        <f>O8*0.2+0.2</f>
        <v>0.2</v>
      </c>
      <c r="G11" s="493"/>
      <c r="H11" s="493"/>
      <c r="I11" s="493"/>
      <c r="J11" s="493"/>
      <c r="K11" s="492"/>
      <c r="L11" s="2"/>
      <c r="M11" s="237" t="s">
        <v>309</v>
      </c>
      <c r="N11" s="95"/>
      <c r="O11" s="494"/>
      <c r="P11" s="93"/>
    </row>
    <row r="12" spans="1:16" ht="27" customHeight="1">
      <c r="A12" s="532"/>
      <c r="B12" s="485"/>
      <c r="C12" s="488"/>
      <c r="D12" s="490" t="s">
        <v>295</v>
      </c>
      <c r="E12" s="492">
        <v>50</v>
      </c>
      <c r="F12" s="490" t="s">
        <v>254</v>
      </c>
      <c r="G12" s="490"/>
      <c r="H12" s="490"/>
      <c r="I12" s="490"/>
      <c r="J12" s="490"/>
      <c r="K12" s="492">
        <f>E12*F15</f>
        <v>10</v>
      </c>
      <c r="L12" s="2"/>
      <c r="M12" s="237" t="s">
        <v>162</v>
      </c>
      <c r="N12" s="95"/>
      <c r="O12" s="494">
        <f>COUNTIF(N12:N15,TRUE)</f>
        <v>0</v>
      </c>
      <c r="P12" s="93"/>
    </row>
    <row r="13" spans="1:16" ht="27" customHeight="1">
      <c r="A13" s="532"/>
      <c r="B13" s="485"/>
      <c r="C13" s="488"/>
      <c r="D13" s="490"/>
      <c r="E13" s="492"/>
      <c r="F13" s="490"/>
      <c r="G13" s="490"/>
      <c r="H13" s="490"/>
      <c r="I13" s="490"/>
      <c r="J13" s="490"/>
      <c r="K13" s="492"/>
      <c r="L13" s="2"/>
      <c r="M13" s="237" t="s">
        <v>298</v>
      </c>
      <c r="N13" s="95"/>
      <c r="O13" s="494"/>
      <c r="P13" s="93"/>
    </row>
    <row r="14" spans="1:16" ht="27" customHeight="1">
      <c r="A14" s="532"/>
      <c r="B14" s="485"/>
      <c r="C14" s="488"/>
      <c r="D14" s="490"/>
      <c r="E14" s="492"/>
      <c r="F14" s="490"/>
      <c r="G14" s="490"/>
      <c r="H14" s="490"/>
      <c r="I14" s="490"/>
      <c r="J14" s="490"/>
      <c r="K14" s="492"/>
      <c r="L14" s="2"/>
      <c r="M14" s="237" t="s">
        <v>299</v>
      </c>
      <c r="N14" s="95"/>
      <c r="O14" s="494"/>
      <c r="P14" s="93"/>
    </row>
    <row r="15" spans="1:16" ht="27" customHeight="1">
      <c r="A15" s="532"/>
      <c r="B15" s="485"/>
      <c r="C15" s="488"/>
      <c r="D15" s="490"/>
      <c r="E15" s="492"/>
      <c r="F15" s="493">
        <f>O12*0.2+0.2</f>
        <v>0.2</v>
      </c>
      <c r="G15" s="493"/>
      <c r="H15" s="493"/>
      <c r="I15" s="493"/>
      <c r="J15" s="493"/>
      <c r="K15" s="492"/>
      <c r="L15" s="2"/>
      <c r="M15" s="237" t="s">
        <v>165</v>
      </c>
      <c r="N15" s="95"/>
      <c r="O15" s="494"/>
      <c r="P15" s="93"/>
    </row>
    <row r="16" spans="1:16" ht="12">
      <c r="A16" s="572"/>
      <c r="B16" s="486"/>
      <c r="C16" s="488"/>
      <c r="D16" s="23" t="s">
        <v>140</v>
      </c>
      <c r="E16" s="60">
        <f>SUM(E8:E15)</f>
        <v>100</v>
      </c>
      <c r="F16" s="482" t="s">
        <v>289</v>
      </c>
      <c r="G16" s="482"/>
      <c r="H16" s="482"/>
      <c r="I16" s="482"/>
      <c r="J16" s="482"/>
      <c r="K16" s="60">
        <f>SUM(K8:K15)</f>
        <v>20</v>
      </c>
      <c r="L16" s="61"/>
      <c r="M16" s="238"/>
      <c r="N16" s="95"/>
      <c r="O16" s="93"/>
      <c r="P16" s="93"/>
    </row>
    <row r="17" spans="1:16" ht="27" customHeight="1">
      <c r="A17" s="573" t="s">
        <v>269</v>
      </c>
      <c r="B17" s="575" t="s">
        <v>270</v>
      </c>
      <c r="C17" s="576"/>
      <c r="D17" s="490" t="s">
        <v>271</v>
      </c>
      <c r="E17" s="492">
        <v>40</v>
      </c>
      <c r="F17" s="490" t="s">
        <v>254</v>
      </c>
      <c r="G17" s="490"/>
      <c r="H17" s="490"/>
      <c r="I17" s="490"/>
      <c r="J17" s="490"/>
      <c r="K17" s="492">
        <f>E17*F20</f>
        <v>8</v>
      </c>
      <c r="L17" s="2"/>
      <c r="M17" s="237" t="s">
        <v>274</v>
      </c>
      <c r="N17" s="95"/>
      <c r="O17" s="494">
        <f>COUNTIF(N17:N20,TRUE)</f>
        <v>0</v>
      </c>
      <c r="P17" s="93"/>
    </row>
    <row r="18" spans="1:16" ht="27" customHeight="1">
      <c r="A18" s="532"/>
      <c r="B18" s="577"/>
      <c r="C18" s="578"/>
      <c r="D18" s="490"/>
      <c r="E18" s="492"/>
      <c r="F18" s="490"/>
      <c r="G18" s="490"/>
      <c r="H18" s="490"/>
      <c r="I18" s="490"/>
      <c r="J18" s="490"/>
      <c r="K18" s="492"/>
      <c r="L18" s="2"/>
      <c r="M18" s="237" t="s">
        <v>275</v>
      </c>
      <c r="N18" s="95"/>
      <c r="O18" s="494"/>
      <c r="P18" s="93"/>
    </row>
    <row r="19" spans="1:16" ht="27" customHeight="1">
      <c r="A19" s="532"/>
      <c r="B19" s="577"/>
      <c r="C19" s="578"/>
      <c r="D19" s="490"/>
      <c r="E19" s="492"/>
      <c r="F19" s="490"/>
      <c r="G19" s="490"/>
      <c r="H19" s="490"/>
      <c r="I19" s="490"/>
      <c r="J19" s="490"/>
      <c r="K19" s="492"/>
      <c r="L19" s="2"/>
      <c r="M19" s="237" t="s">
        <v>276</v>
      </c>
      <c r="N19" s="95"/>
      <c r="O19" s="494"/>
      <c r="P19" s="93"/>
    </row>
    <row r="20" spans="1:16" ht="27" customHeight="1">
      <c r="A20" s="532"/>
      <c r="B20" s="577"/>
      <c r="C20" s="578"/>
      <c r="D20" s="490"/>
      <c r="E20" s="492"/>
      <c r="F20" s="493">
        <f>O17*0.2+0.2</f>
        <v>0.2</v>
      </c>
      <c r="G20" s="493"/>
      <c r="H20" s="493"/>
      <c r="I20" s="493"/>
      <c r="J20" s="493"/>
      <c r="K20" s="492"/>
      <c r="L20" s="2"/>
      <c r="M20" s="237" t="s">
        <v>277</v>
      </c>
      <c r="N20" s="95"/>
      <c r="O20" s="494"/>
      <c r="P20" s="93"/>
    </row>
    <row r="21" spans="1:16" ht="27" customHeight="1">
      <c r="A21" s="532"/>
      <c r="B21" s="577"/>
      <c r="C21" s="578"/>
      <c r="D21" s="490" t="s">
        <v>272</v>
      </c>
      <c r="E21" s="492">
        <v>30</v>
      </c>
      <c r="F21" s="490" t="s">
        <v>254</v>
      </c>
      <c r="G21" s="490"/>
      <c r="H21" s="490"/>
      <c r="I21" s="490"/>
      <c r="J21" s="490"/>
      <c r="K21" s="492">
        <f>E21*F24</f>
        <v>6</v>
      </c>
      <c r="L21" s="2"/>
      <c r="M21" s="237" t="s">
        <v>278</v>
      </c>
      <c r="N21" s="95"/>
      <c r="O21" s="494">
        <f>COUNTIF(N21:N24,TRUE)</f>
        <v>0</v>
      </c>
      <c r="P21" s="93"/>
    </row>
    <row r="22" spans="1:16" ht="27" customHeight="1">
      <c r="A22" s="532"/>
      <c r="B22" s="577"/>
      <c r="C22" s="578"/>
      <c r="D22" s="490"/>
      <c r="E22" s="492"/>
      <c r="F22" s="490"/>
      <c r="G22" s="490"/>
      <c r="H22" s="490"/>
      <c r="I22" s="490"/>
      <c r="J22" s="490"/>
      <c r="K22" s="492"/>
      <c r="L22" s="2"/>
      <c r="M22" s="237" t="s">
        <v>279</v>
      </c>
      <c r="N22" s="95"/>
      <c r="O22" s="494"/>
      <c r="P22" s="93"/>
    </row>
    <row r="23" spans="1:16" ht="27" customHeight="1">
      <c r="A23" s="532"/>
      <c r="B23" s="577"/>
      <c r="C23" s="578"/>
      <c r="D23" s="490"/>
      <c r="E23" s="492"/>
      <c r="F23" s="490"/>
      <c r="G23" s="490"/>
      <c r="H23" s="490"/>
      <c r="I23" s="490"/>
      <c r="J23" s="490"/>
      <c r="K23" s="492"/>
      <c r="L23" s="2"/>
      <c r="M23" s="237" t="s">
        <v>280</v>
      </c>
      <c r="N23" s="95"/>
      <c r="O23" s="494"/>
      <c r="P23" s="93"/>
    </row>
    <row r="24" spans="1:16" ht="27" customHeight="1">
      <c r="A24" s="532"/>
      <c r="B24" s="577"/>
      <c r="C24" s="578"/>
      <c r="D24" s="490"/>
      <c r="E24" s="492"/>
      <c r="F24" s="493">
        <f>O21*0.2+0.2</f>
        <v>0.2</v>
      </c>
      <c r="G24" s="493"/>
      <c r="H24" s="493"/>
      <c r="I24" s="493"/>
      <c r="J24" s="493"/>
      <c r="K24" s="492"/>
      <c r="L24" s="2"/>
      <c r="M24" s="237" t="s">
        <v>281</v>
      </c>
      <c r="N24" s="95"/>
      <c r="O24" s="494"/>
      <c r="P24" s="93"/>
    </row>
    <row r="25" spans="1:16" ht="27" customHeight="1">
      <c r="A25" s="532"/>
      <c r="B25" s="577"/>
      <c r="C25" s="578"/>
      <c r="D25" s="490" t="s">
        <v>273</v>
      </c>
      <c r="E25" s="492">
        <v>30</v>
      </c>
      <c r="F25" s="490" t="s">
        <v>254</v>
      </c>
      <c r="G25" s="490"/>
      <c r="H25" s="490"/>
      <c r="I25" s="490"/>
      <c r="J25" s="490"/>
      <c r="K25" s="492">
        <f>E25*F28</f>
        <v>6</v>
      </c>
      <c r="L25" s="2"/>
      <c r="M25" s="237" t="s">
        <v>378</v>
      </c>
      <c r="N25" s="95"/>
      <c r="O25" s="494">
        <f>COUNTIF(N25:N28,TRUE)</f>
        <v>0</v>
      </c>
      <c r="P25" s="93"/>
    </row>
    <row r="26" spans="1:16" ht="27" customHeight="1">
      <c r="A26" s="532"/>
      <c r="B26" s="577"/>
      <c r="C26" s="578"/>
      <c r="D26" s="490"/>
      <c r="E26" s="492"/>
      <c r="F26" s="490"/>
      <c r="G26" s="490"/>
      <c r="H26" s="490"/>
      <c r="I26" s="490"/>
      <c r="J26" s="490"/>
      <c r="K26" s="492"/>
      <c r="L26" s="2"/>
      <c r="M26" s="237" t="s">
        <v>282</v>
      </c>
      <c r="N26" s="95"/>
      <c r="O26" s="494"/>
      <c r="P26" s="93"/>
    </row>
    <row r="27" spans="1:16" ht="27" customHeight="1">
      <c r="A27" s="532"/>
      <c r="B27" s="577"/>
      <c r="C27" s="578"/>
      <c r="D27" s="490"/>
      <c r="E27" s="492"/>
      <c r="F27" s="490"/>
      <c r="G27" s="490"/>
      <c r="H27" s="490"/>
      <c r="I27" s="490"/>
      <c r="J27" s="490"/>
      <c r="K27" s="492"/>
      <c r="L27" s="2"/>
      <c r="M27" s="237" t="s">
        <v>379</v>
      </c>
      <c r="N27" s="95"/>
      <c r="O27" s="494"/>
      <c r="P27" s="93"/>
    </row>
    <row r="28" spans="1:16" ht="27" customHeight="1">
      <c r="A28" s="532"/>
      <c r="B28" s="577"/>
      <c r="C28" s="578"/>
      <c r="D28" s="490"/>
      <c r="E28" s="492"/>
      <c r="F28" s="493">
        <f>O25*0.2+0.2</f>
        <v>0.2</v>
      </c>
      <c r="G28" s="493"/>
      <c r="H28" s="493"/>
      <c r="I28" s="493"/>
      <c r="J28" s="493"/>
      <c r="K28" s="492"/>
      <c r="L28" s="2"/>
      <c r="M28" s="237" t="s">
        <v>380</v>
      </c>
      <c r="N28" s="95"/>
      <c r="O28" s="494"/>
      <c r="P28" s="93"/>
    </row>
    <row r="29" spans="1:16" ht="13.5" customHeight="1" thickBot="1">
      <c r="A29" s="533"/>
      <c r="B29" s="579"/>
      <c r="C29" s="580"/>
      <c r="D29" s="69" t="s">
        <v>140</v>
      </c>
      <c r="E29" s="70">
        <f>SUM(E17:E28)</f>
        <v>100</v>
      </c>
      <c r="F29" s="574" t="s">
        <v>289</v>
      </c>
      <c r="G29" s="574"/>
      <c r="H29" s="574"/>
      <c r="I29" s="574"/>
      <c r="J29" s="574"/>
      <c r="K29" s="70">
        <f>SUM(K17:K28)</f>
        <v>20</v>
      </c>
      <c r="L29" s="71"/>
      <c r="M29" s="239"/>
      <c r="N29" s="95"/>
      <c r="O29" s="93"/>
      <c r="P29" s="93"/>
    </row>
  </sheetData>
  <sheetProtection sheet="1" objects="1" scenarios="1"/>
  <mergeCells count="49">
    <mergeCell ref="D25:D28"/>
    <mergeCell ref="E25:E28"/>
    <mergeCell ref="F25:J27"/>
    <mergeCell ref="D17:D20"/>
    <mergeCell ref="E17:E20"/>
    <mergeCell ref="D21:D24"/>
    <mergeCell ref="E21:E24"/>
    <mergeCell ref="F21:J23"/>
    <mergeCell ref="A8:A16"/>
    <mergeCell ref="A17:A29"/>
    <mergeCell ref="K8:K11"/>
    <mergeCell ref="F16:J16"/>
    <mergeCell ref="B8:B16"/>
    <mergeCell ref="C8:C16"/>
    <mergeCell ref="D8:D11"/>
    <mergeCell ref="E8:E11"/>
    <mergeCell ref="F29:J29"/>
    <mergeCell ref="B17:C29"/>
    <mergeCell ref="O17:O20"/>
    <mergeCell ref="F20:J20"/>
    <mergeCell ref="O21:O24"/>
    <mergeCell ref="O25:O28"/>
    <mergeCell ref="F17:J19"/>
    <mergeCell ref="K17:K20"/>
    <mergeCell ref="K25:K28"/>
    <mergeCell ref="F28:J28"/>
    <mergeCell ref="K21:K24"/>
    <mergeCell ref="F24:J24"/>
    <mergeCell ref="D5:D7"/>
    <mergeCell ref="N6:N7"/>
    <mergeCell ref="N5:O5"/>
    <mergeCell ref="O6:O7"/>
    <mergeCell ref="O8:O11"/>
    <mergeCell ref="F11:J11"/>
    <mergeCell ref="F12:J14"/>
    <mergeCell ref="K12:K15"/>
    <mergeCell ref="O12:O15"/>
    <mergeCell ref="F15:J15"/>
    <mergeCell ref="F8:J10"/>
    <mergeCell ref="A1:M1"/>
    <mergeCell ref="A2:M2"/>
    <mergeCell ref="D12:D15"/>
    <mergeCell ref="E12:E15"/>
    <mergeCell ref="A4:M4"/>
    <mergeCell ref="F5:J5"/>
    <mergeCell ref="L5:M7"/>
    <mergeCell ref="E5:E7"/>
    <mergeCell ref="K5:K7"/>
    <mergeCell ref="A5:C7"/>
  </mergeCells>
  <printOptions/>
  <pageMargins left="0.6692913385826772" right="0.2362204724409449" top="0.984251968503937" bottom="0.984251968503937" header="0.3937007874015748" footer="0.5118110236220472"/>
  <pageSetup horizontalDpi="600" verticalDpi="600" orientation="portrait" paperSize="9" scale="70" r:id="rId2"/>
  <headerFooter alignWithMargins="0">
    <oddHeader>&amp;L様式第４号の１</oddHeader>
  </headerFooter>
  <rowBreaks count="1" manualBreakCount="1">
    <brk id="2" max="255" man="1"/>
  </rowBreaks>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AB67"/>
  <sheetViews>
    <sheetView zoomScale="75" zoomScaleNormal="75" workbookViewId="0" topLeftCell="A1">
      <pane ySplit="2" topLeftCell="BM51" activePane="bottomLeft" state="frozen"/>
      <selection pane="topLeft" activeCell="E13" sqref="E13:F13"/>
      <selection pane="bottomLeft" activeCell="M18" sqref="M18"/>
    </sheetView>
  </sheetViews>
  <sheetFormatPr defaultColWidth="9.00390625" defaultRowHeight="13.5"/>
  <cols>
    <col min="1" max="4" width="3.25390625" style="82" customWidth="1"/>
    <col min="5" max="5" width="11.625" style="82" customWidth="1"/>
    <col min="6" max="6" width="28.75390625" style="82" customWidth="1"/>
    <col min="7" max="7" width="10.75390625" style="82" customWidth="1"/>
    <col min="8" max="11" width="7.625" style="82" customWidth="1"/>
    <col min="12" max="12" width="10.75390625" style="82" customWidth="1"/>
    <col min="13" max="15" width="7.625" style="81" customWidth="1"/>
    <col min="16" max="17" width="8.75390625" style="89" customWidth="1"/>
    <col min="18" max="16384" width="9.00390625" style="81" customWidth="1"/>
  </cols>
  <sheetData>
    <row r="1" spans="1:19" s="212" customFormat="1" ht="26.25" customHeight="1">
      <c r="A1" s="581"/>
      <c r="B1" s="582"/>
      <c r="C1" s="582"/>
      <c r="D1" s="582"/>
      <c r="E1" s="582"/>
      <c r="F1" s="582"/>
      <c r="G1" s="582"/>
      <c r="H1" s="582"/>
      <c r="I1" s="582"/>
      <c r="J1" s="218"/>
      <c r="K1" s="218"/>
      <c r="L1" s="222"/>
      <c r="M1" s="222"/>
      <c r="N1" s="222"/>
      <c r="O1" s="222"/>
      <c r="P1" s="222"/>
      <c r="Q1" s="222"/>
      <c r="R1" s="222"/>
      <c r="S1" s="222"/>
    </row>
    <row r="2" spans="1:19" s="90" customFormat="1" ht="33" customHeight="1">
      <c r="A2" s="606" t="s">
        <v>305</v>
      </c>
      <c r="B2" s="607"/>
      <c r="C2" s="607"/>
      <c r="D2" s="607"/>
      <c r="E2" s="607"/>
      <c r="F2" s="607"/>
      <c r="G2" s="607"/>
      <c r="H2" s="607"/>
      <c r="I2" s="607"/>
      <c r="J2" s="607"/>
      <c r="K2" s="607"/>
      <c r="L2" s="607"/>
      <c r="M2" s="607"/>
      <c r="N2" s="607"/>
      <c r="O2" s="607"/>
      <c r="P2" s="607"/>
      <c r="Q2" s="607"/>
      <c r="R2" s="94"/>
      <c r="S2" s="94"/>
    </row>
    <row r="3" spans="1:19" s="273" customFormat="1" ht="18" customHeight="1" thickBot="1">
      <c r="A3" s="268" t="s">
        <v>355</v>
      </c>
      <c r="B3" s="269"/>
      <c r="C3" s="269"/>
      <c r="D3" s="269"/>
      <c r="E3" s="269"/>
      <c r="F3" s="270"/>
      <c r="G3" s="269"/>
      <c r="H3" s="269"/>
      <c r="I3" s="269"/>
      <c r="J3" s="269"/>
      <c r="K3" s="269"/>
      <c r="L3" s="269"/>
      <c r="M3" s="269"/>
      <c r="N3" s="269"/>
      <c r="O3" s="269"/>
      <c r="P3" s="269"/>
      <c r="Q3" s="271"/>
      <c r="R3" s="272"/>
      <c r="S3" s="272"/>
    </row>
    <row r="4" spans="1:19" s="82" customFormat="1" ht="13.5" customHeight="1" thickBot="1">
      <c r="A4" s="674" t="s">
        <v>107</v>
      </c>
      <c r="B4" s="674"/>
      <c r="C4" s="674"/>
      <c r="D4" s="674"/>
      <c r="E4" s="675"/>
      <c r="F4" s="615" t="s">
        <v>110</v>
      </c>
      <c r="G4" s="615" t="s">
        <v>311</v>
      </c>
      <c r="H4" s="616"/>
      <c r="I4" s="622" t="s">
        <v>330</v>
      </c>
      <c r="J4" s="622" t="s">
        <v>300</v>
      </c>
      <c r="K4" s="644" t="s">
        <v>92</v>
      </c>
      <c r="L4" s="647" t="s">
        <v>310</v>
      </c>
      <c r="M4" s="635"/>
      <c r="N4" s="619" t="s">
        <v>184</v>
      </c>
      <c r="O4" s="612" t="s">
        <v>45</v>
      </c>
      <c r="P4" s="598" t="s">
        <v>185</v>
      </c>
      <c r="Q4" s="599"/>
      <c r="R4" s="103"/>
      <c r="S4" s="103"/>
    </row>
    <row r="5" spans="1:19" s="82" customFormat="1" ht="13.5" customHeight="1" thickBot="1">
      <c r="A5" s="674"/>
      <c r="B5" s="674"/>
      <c r="C5" s="674"/>
      <c r="D5" s="674"/>
      <c r="E5" s="675"/>
      <c r="F5" s="672"/>
      <c r="G5" s="617"/>
      <c r="H5" s="618"/>
      <c r="I5" s="649"/>
      <c r="J5" s="623"/>
      <c r="K5" s="645"/>
      <c r="L5" s="648"/>
      <c r="M5" s="637"/>
      <c r="N5" s="620"/>
      <c r="O5" s="613"/>
      <c r="P5" s="600"/>
      <c r="Q5" s="601"/>
      <c r="R5" s="103"/>
      <c r="S5" s="103"/>
    </row>
    <row r="6" spans="1:19" s="257" customFormat="1" ht="13.5" customHeight="1" thickBot="1">
      <c r="A6" s="674"/>
      <c r="B6" s="674"/>
      <c r="C6" s="674"/>
      <c r="D6" s="674"/>
      <c r="E6" s="675"/>
      <c r="F6" s="672"/>
      <c r="G6" s="642" t="s">
        <v>90</v>
      </c>
      <c r="H6" s="676" t="s">
        <v>91</v>
      </c>
      <c r="I6" s="649"/>
      <c r="J6" s="623"/>
      <c r="K6" s="645"/>
      <c r="L6" s="640" t="s">
        <v>90</v>
      </c>
      <c r="M6" s="638" t="s">
        <v>93</v>
      </c>
      <c r="N6" s="620"/>
      <c r="O6" s="613"/>
      <c r="P6" s="608" t="s">
        <v>0</v>
      </c>
      <c r="Q6" s="609"/>
      <c r="R6" s="256"/>
      <c r="S6" s="256"/>
    </row>
    <row r="7" spans="1:28" s="82" customFormat="1" ht="74.25" customHeight="1" thickBot="1">
      <c r="A7" s="674"/>
      <c r="B7" s="674"/>
      <c r="C7" s="674"/>
      <c r="D7" s="674"/>
      <c r="E7" s="675"/>
      <c r="F7" s="673"/>
      <c r="G7" s="643"/>
      <c r="H7" s="677"/>
      <c r="I7" s="650"/>
      <c r="J7" s="639"/>
      <c r="K7" s="646"/>
      <c r="L7" s="641"/>
      <c r="M7" s="639"/>
      <c r="N7" s="621"/>
      <c r="O7" s="614"/>
      <c r="P7" s="610"/>
      <c r="Q7" s="611"/>
      <c r="R7" s="103"/>
      <c r="S7" s="103"/>
      <c r="U7" s="255"/>
      <c r="V7" s="255"/>
      <c r="W7" s="255"/>
      <c r="X7" s="255"/>
      <c r="Y7" s="255"/>
      <c r="Z7" s="255"/>
      <c r="AA7" s="255"/>
      <c r="AB7" s="257"/>
    </row>
    <row r="8" spans="1:19" ht="18" customHeight="1" thickBot="1">
      <c r="A8" s="697" t="s">
        <v>108</v>
      </c>
      <c r="B8" s="660" t="s">
        <v>109</v>
      </c>
      <c r="C8" s="663" t="s">
        <v>118</v>
      </c>
      <c r="D8" s="664"/>
      <c r="E8" s="665"/>
      <c r="F8" s="225" t="s">
        <v>119</v>
      </c>
      <c r="G8" s="114" t="s">
        <v>21</v>
      </c>
      <c r="H8" s="115">
        <f>'採点表①〔監督用〕'!K9</f>
        <v>4</v>
      </c>
      <c r="I8" s="635"/>
      <c r="J8" s="622"/>
      <c r="K8" s="626" t="s">
        <v>40</v>
      </c>
      <c r="L8" s="651"/>
      <c r="M8" s="652"/>
      <c r="N8" s="653"/>
      <c r="O8" s="612"/>
      <c r="P8" s="700" t="s">
        <v>186</v>
      </c>
      <c r="Q8" s="125">
        <v>1</v>
      </c>
      <c r="R8" s="102"/>
      <c r="S8" s="102"/>
    </row>
    <row r="9" spans="1:19" ht="18" customHeight="1" thickBot="1">
      <c r="A9" s="697"/>
      <c r="B9" s="661"/>
      <c r="C9" s="666"/>
      <c r="D9" s="667"/>
      <c r="E9" s="668"/>
      <c r="F9" s="226" t="s">
        <v>126</v>
      </c>
      <c r="G9" s="85" t="s">
        <v>3</v>
      </c>
      <c r="H9" s="83">
        <f>'採点表①〔監督用〕'!K13</f>
        <v>8</v>
      </c>
      <c r="I9" s="636"/>
      <c r="J9" s="623"/>
      <c r="K9" s="627"/>
      <c r="L9" s="654"/>
      <c r="M9" s="655"/>
      <c r="N9" s="656"/>
      <c r="O9" s="613"/>
      <c r="P9" s="701"/>
      <c r="Q9" s="120">
        <f>ROUND(Q8/Q57*100,0)</f>
        <v>6</v>
      </c>
      <c r="R9" s="102"/>
      <c r="S9" s="102"/>
    </row>
    <row r="10" spans="1:19" ht="18" customHeight="1" thickBot="1">
      <c r="A10" s="697"/>
      <c r="B10" s="661"/>
      <c r="C10" s="666"/>
      <c r="D10" s="667"/>
      <c r="E10" s="668"/>
      <c r="F10" s="226" t="s">
        <v>136</v>
      </c>
      <c r="G10" s="85" t="s">
        <v>4</v>
      </c>
      <c r="H10" s="83">
        <f>'採点表①〔監督用〕'!K17</f>
        <v>4</v>
      </c>
      <c r="I10" s="636"/>
      <c r="J10" s="623"/>
      <c r="K10" s="627"/>
      <c r="L10" s="654"/>
      <c r="M10" s="655"/>
      <c r="N10" s="656"/>
      <c r="O10" s="613"/>
      <c r="P10" s="595">
        <f>O12*Q8</f>
        <v>28</v>
      </c>
      <c r="Q10" s="592">
        <f>Q8*100</f>
        <v>100</v>
      </c>
      <c r="R10" s="102"/>
      <c r="S10" s="102"/>
    </row>
    <row r="11" spans="1:19" ht="27.75" thickBot="1">
      <c r="A11" s="697"/>
      <c r="B11" s="661"/>
      <c r="C11" s="666"/>
      <c r="D11" s="667"/>
      <c r="E11" s="668"/>
      <c r="F11" s="228" t="s">
        <v>301</v>
      </c>
      <c r="G11" s="86" t="s">
        <v>22</v>
      </c>
      <c r="H11" s="84">
        <f>'採点表①〔監督用〕'!K21</f>
        <v>12</v>
      </c>
      <c r="I11" s="637"/>
      <c r="J11" s="624"/>
      <c r="K11" s="628"/>
      <c r="L11" s="654"/>
      <c r="M11" s="655"/>
      <c r="N11" s="656"/>
      <c r="O11" s="699"/>
      <c r="P11" s="596"/>
      <c r="Q11" s="593"/>
      <c r="R11" s="102"/>
      <c r="S11" s="102"/>
    </row>
    <row r="12" spans="1:19" ht="18" customHeight="1" thickBot="1">
      <c r="A12" s="697"/>
      <c r="B12" s="661"/>
      <c r="C12" s="669"/>
      <c r="D12" s="670"/>
      <c r="E12" s="671"/>
      <c r="F12" s="229" t="s">
        <v>1</v>
      </c>
      <c r="G12" s="111" t="s">
        <v>5</v>
      </c>
      <c r="H12" s="142">
        <f>SUM(H8:H11)</f>
        <v>28</v>
      </c>
      <c r="I12" s="143">
        <f>'採点表①〔監督用〕'!O24</f>
        <v>0</v>
      </c>
      <c r="J12" s="144">
        <f>H12+I12</f>
        <v>28</v>
      </c>
      <c r="K12" s="145">
        <f>J12*1</f>
        <v>28</v>
      </c>
      <c r="L12" s="657"/>
      <c r="M12" s="658"/>
      <c r="N12" s="659"/>
      <c r="O12" s="148">
        <f>K12</f>
        <v>28</v>
      </c>
      <c r="P12" s="597"/>
      <c r="Q12" s="594"/>
      <c r="R12" s="102"/>
      <c r="S12" s="102"/>
    </row>
    <row r="13" spans="1:19" ht="18" customHeight="1" thickBot="1">
      <c r="A13" s="697"/>
      <c r="B13" s="661"/>
      <c r="C13" s="663" t="s">
        <v>142</v>
      </c>
      <c r="D13" s="664"/>
      <c r="E13" s="665"/>
      <c r="F13" s="225" t="s">
        <v>143</v>
      </c>
      <c r="G13" s="114" t="s">
        <v>6</v>
      </c>
      <c r="H13" s="115">
        <f>'採点表①〔監督用〕'!K25</f>
        <v>4</v>
      </c>
      <c r="I13" s="622"/>
      <c r="J13" s="622"/>
      <c r="K13" s="626" t="s">
        <v>42</v>
      </c>
      <c r="L13" s="651"/>
      <c r="M13" s="712"/>
      <c r="N13" s="622" t="s">
        <v>44</v>
      </c>
      <c r="O13" s="612"/>
      <c r="P13" s="700" t="s">
        <v>186</v>
      </c>
      <c r="Q13" s="125">
        <v>3</v>
      </c>
      <c r="R13" s="102"/>
      <c r="S13" s="102"/>
    </row>
    <row r="14" spans="1:19" ht="18" customHeight="1" thickBot="1">
      <c r="A14" s="697"/>
      <c r="B14" s="661"/>
      <c r="C14" s="666"/>
      <c r="D14" s="667"/>
      <c r="E14" s="668"/>
      <c r="F14" s="226" t="s">
        <v>144</v>
      </c>
      <c r="G14" s="85" t="s">
        <v>7</v>
      </c>
      <c r="H14" s="83">
        <f>'採点表①〔監督用〕'!K29</f>
        <v>4</v>
      </c>
      <c r="I14" s="623"/>
      <c r="J14" s="623"/>
      <c r="K14" s="627"/>
      <c r="L14" s="713"/>
      <c r="M14" s="714"/>
      <c r="N14" s="623"/>
      <c r="O14" s="613"/>
      <c r="P14" s="701"/>
      <c r="Q14" s="120">
        <f>ROUND(Q13/Q57*100,0)</f>
        <v>18</v>
      </c>
      <c r="R14" s="102"/>
      <c r="S14" s="102"/>
    </row>
    <row r="15" spans="1:19" ht="18" customHeight="1" thickBot="1">
      <c r="A15" s="697"/>
      <c r="B15" s="661"/>
      <c r="C15" s="666"/>
      <c r="D15" s="667"/>
      <c r="E15" s="668"/>
      <c r="F15" s="226" t="s">
        <v>145</v>
      </c>
      <c r="G15" s="85" t="s">
        <v>8</v>
      </c>
      <c r="H15" s="83">
        <f>'採点表①〔監督用〕'!K33</f>
        <v>4</v>
      </c>
      <c r="I15" s="623"/>
      <c r="J15" s="623"/>
      <c r="K15" s="627"/>
      <c r="L15" s="107" t="s">
        <v>9</v>
      </c>
      <c r="M15" s="104">
        <f>'採点表①〔検査員用〕'!K8</f>
        <v>10</v>
      </c>
      <c r="N15" s="623"/>
      <c r="O15" s="613"/>
      <c r="P15" s="595">
        <f>O18*Q13</f>
        <v>60</v>
      </c>
      <c r="Q15" s="592">
        <f>Q13*100</f>
        <v>300</v>
      </c>
      <c r="R15" s="102"/>
      <c r="S15" s="102"/>
    </row>
    <row r="16" spans="1:19" ht="18" customHeight="1" thickBot="1">
      <c r="A16" s="697"/>
      <c r="B16" s="661"/>
      <c r="C16" s="666"/>
      <c r="D16" s="667"/>
      <c r="E16" s="668"/>
      <c r="F16" s="228" t="s">
        <v>2</v>
      </c>
      <c r="G16" s="85" t="s">
        <v>10</v>
      </c>
      <c r="H16" s="83">
        <f>'採点表①〔監督用〕'!K37</f>
        <v>4</v>
      </c>
      <c r="I16" s="623"/>
      <c r="J16" s="623"/>
      <c r="K16" s="627"/>
      <c r="L16" s="705"/>
      <c r="M16" s="706"/>
      <c r="N16" s="623"/>
      <c r="O16" s="613"/>
      <c r="P16" s="596"/>
      <c r="Q16" s="593"/>
      <c r="R16" s="102"/>
      <c r="S16" s="102"/>
    </row>
    <row r="17" spans="1:19" ht="18" customHeight="1" thickBot="1">
      <c r="A17" s="697"/>
      <c r="B17" s="661"/>
      <c r="C17" s="666"/>
      <c r="D17" s="667"/>
      <c r="E17" s="668"/>
      <c r="F17" s="228" t="s">
        <v>295</v>
      </c>
      <c r="G17" s="87" t="s">
        <v>11</v>
      </c>
      <c r="H17" s="84">
        <f>'採点表①〔監督用〕'!K41</f>
        <v>4</v>
      </c>
      <c r="I17" s="624"/>
      <c r="J17" s="624"/>
      <c r="K17" s="628"/>
      <c r="L17" s="109" t="s">
        <v>12</v>
      </c>
      <c r="M17" s="106">
        <f>'採点表①〔検査員用〕'!K12</f>
        <v>10</v>
      </c>
      <c r="N17" s="624"/>
      <c r="O17" s="699"/>
      <c r="P17" s="596"/>
      <c r="Q17" s="593"/>
      <c r="R17" s="102"/>
      <c r="S17" s="102"/>
    </row>
    <row r="18" spans="1:19" ht="18" customHeight="1" thickBot="1">
      <c r="A18" s="697"/>
      <c r="B18" s="661"/>
      <c r="C18" s="669"/>
      <c r="D18" s="670"/>
      <c r="E18" s="671"/>
      <c r="F18" s="229" t="s">
        <v>1</v>
      </c>
      <c r="G18" s="111" t="s">
        <v>13</v>
      </c>
      <c r="H18" s="142">
        <f>SUM(H13:H17)</f>
        <v>20</v>
      </c>
      <c r="I18" s="146">
        <f>'採点表①〔監督用〕'!O45</f>
        <v>0</v>
      </c>
      <c r="J18" s="142">
        <f>H18+I18</f>
        <v>20</v>
      </c>
      <c r="K18" s="147">
        <f>J18*0.6</f>
        <v>12</v>
      </c>
      <c r="L18" s="110" t="s">
        <v>13</v>
      </c>
      <c r="M18" s="149">
        <f>SUM(M13:M17)</f>
        <v>20</v>
      </c>
      <c r="N18" s="150">
        <f>M18*0.4</f>
        <v>8</v>
      </c>
      <c r="O18" s="148">
        <f>K18+N18</f>
        <v>20</v>
      </c>
      <c r="P18" s="597"/>
      <c r="Q18" s="594"/>
      <c r="R18" s="102"/>
      <c r="S18" s="102"/>
    </row>
    <row r="19" spans="1:19" ht="18" customHeight="1" thickBot="1">
      <c r="A19" s="697"/>
      <c r="B19" s="661"/>
      <c r="C19" s="660" t="s">
        <v>103</v>
      </c>
      <c r="D19" s="689" t="s">
        <v>302</v>
      </c>
      <c r="E19" s="665" t="s">
        <v>352</v>
      </c>
      <c r="F19" s="230" t="s">
        <v>307</v>
      </c>
      <c r="G19" s="717"/>
      <c r="H19" s="652"/>
      <c r="I19" s="652"/>
      <c r="J19" s="652"/>
      <c r="K19" s="652"/>
      <c r="L19" s="652"/>
      <c r="M19" s="652"/>
      <c r="N19" s="652"/>
      <c r="O19" s="652"/>
      <c r="P19" s="652"/>
      <c r="Q19" s="718"/>
      <c r="R19" s="102"/>
      <c r="S19" s="102"/>
    </row>
    <row r="20" spans="1:19" ht="18" customHeight="1" thickBot="1">
      <c r="A20" s="697"/>
      <c r="B20" s="661"/>
      <c r="C20" s="661"/>
      <c r="D20" s="690"/>
      <c r="E20" s="668"/>
      <c r="F20" s="231" t="s">
        <v>14</v>
      </c>
      <c r="G20" s="719"/>
      <c r="H20" s="655"/>
      <c r="I20" s="655"/>
      <c r="J20" s="655"/>
      <c r="K20" s="655"/>
      <c r="L20" s="655"/>
      <c r="M20" s="655"/>
      <c r="N20" s="655"/>
      <c r="O20" s="655"/>
      <c r="P20" s="655"/>
      <c r="Q20" s="720"/>
      <c r="R20" s="102"/>
      <c r="S20" s="102"/>
    </row>
    <row r="21" spans="1:19" ht="18" customHeight="1" thickBot="1">
      <c r="A21" s="697"/>
      <c r="B21" s="661"/>
      <c r="C21" s="661"/>
      <c r="D21" s="690"/>
      <c r="E21" s="668"/>
      <c r="F21" s="232" t="s">
        <v>1</v>
      </c>
      <c r="G21" s="719"/>
      <c r="H21" s="655"/>
      <c r="I21" s="655"/>
      <c r="J21" s="655"/>
      <c r="K21" s="655"/>
      <c r="L21" s="655"/>
      <c r="M21" s="655"/>
      <c r="N21" s="655"/>
      <c r="O21" s="655"/>
      <c r="P21" s="655"/>
      <c r="Q21" s="720"/>
      <c r="R21" s="102"/>
      <c r="S21" s="102"/>
    </row>
    <row r="22" spans="1:19" ht="18" customHeight="1" thickBot="1">
      <c r="A22" s="697"/>
      <c r="B22" s="661"/>
      <c r="C22" s="661"/>
      <c r="D22" s="690"/>
      <c r="E22" s="668" t="s">
        <v>360</v>
      </c>
      <c r="F22" s="233" t="s">
        <v>307</v>
      </c>
      <c r="G22" s="719"/>
      <c r="H22" s="655"/>
      <c r="I22" s="655"/>
      <c r="J22" s="655"/>
      <c r="K22" s="655"/>
      <c r="L22" s="655"/>
      <c r="M22" s="655"/>
      <c r="N22" s="655"/>
      <c r="O22" s="655"/>
      <c r="P22" s="655"/>
      <c r="Q22" s="720"/>
      <c r="R22" s="102"/>
      <c r="S22" s="102"/>
    </row>
    <row r="23" spans="1:19" ht="18" customHeight="1" thickBot="1">
      <c r="A23" s="697"/>
      <c r="B23" s="661"/>
      <c r="C23" s="661"/>
      <c r="D23" s="690"/>
      <c r="E23" s="668"/>
      <c r="F23" s="231" t="s">
        <v>14</v>
      </c>
      <c r="G23" s="719"/>
      <c r="H23" s="655"/>
      <c r="I23" s="655"/>
      <c r="J23" s="655"/>
      <c r="K23" s="655"/>
      <c r="L23" s="655"/>
      <c r="M23" s="655"/>
      <c r="N23" s="655"/>
      <c r="O23" s="655"/>
      <c r="P23" s="655"/>
      <c r="Q23" s="720"/>
      <c r="R23" s="102"/>
      <c r="S23" s="102"/>
    </row>
    <row r="24" spans="1:19" ht="31.5" customHeight="1" thickBot="1">
      <c r="A24" s="697"/>
      <c r="B24" s="661"/>
      <c r="C24" s="661"/>
      <c r="D24" s="690"/>
      <c r="E24" s="668"/>
      <c r="F24" s="231" t="s">
        <v>15</v>
      </c>
      <c r="G24" s="719"/>
      <c r="H24" s="655"/>
      <c r="I24" s="655"/>
      <c r="J24" s="655"/>
      <c r="K24" s="655"/>
      <c r="L24" s="655"/>
      <c r="M24" s="655"/>
      <c r="N24" s="655"/>
      <c r="O24" s="655"/>
      <c r="P24" s="655"/>
      <c r="Q24" s="720"/>
      <c r="R24" s="102"/>
      <c r="S24" s="102"/>
    </row>
    <row r="25" spans="1:19" ht="18" customHeight="1" thickBot="1">
      <c r="A25" s="697"/>
      <c r="B25" s="661"/>
      <c r="C25" s="661"/>
      <c r="D25" s="690"/>
      <c r="E25" s="668"/>
      <c r="F25" s="232" t="s">
        <v>1</v>
      </c>
      <c r="G25" s="719"/>
      <c r="H25" s="655"/>
      <c r="I25" s="655"/>
      <c r="J25" s="655"/>
      <c r="K25" s="655"/>
      <c r="L25" s="655"/>
      <c r="M25" s="655"/>
      <c r="N25" s="655"/>
      <c r="O25" s="655"/>
      <c r="P25" s="655"/>
      <c r="Q25" s="720"/>
      <c r="R25" s="102"/>
      <c r="S25" s="102"/>
    </row>
    <row r="26" spans="1:19" ht="18" customHeight="1" thickBot="1">
      <c r="A26" s="697"/>
      <c r="B26" s="661"/>
      <c r="C26" s="661"/>
      <c r="D26" s="687" t="s">
        <v>94</v>
      </c>
      <c r="E26" s="668"/>
      <c r="F26" s="233" t="s">
        <v>308</v>
      </c>
      <c r="G26" s="719"/>
      <c r="H26" s="655"/>
      <c r="I26" s="655"/>
      <c r="J26" s="655"/>
      <c r="K26" s="655"/>
      <c r="L26" s="655"/>
      <c r="M26" s="655"/>
      <c r="N26" s="655"/>
      <c r="O26" s="655"/>
      <c r="P26" s="655"/>
      <c r="Q26" s="720"/>
      <c r="R26" s="102"/>
      <c r="S26" s="102"/>
    </row>
    <row r="27" spans="1:19" ht="18" customHeight="1" thickBot="1">
      <c r="A27" s="697"/>
      <c r="B27" s="661"/>
      <c r="C27" s="661"/>
      <c r="D27" s="687"/>
      <c r="E27" s="668"/>
      <c r="F27" s="231" t="s">
        <v>303</v>
      </c>
      <c r="G27" s="719"/>
      <c r="H27" s="655"/>
      <c r="I27" s="655"/>
      <c r="J27" s="655"/>
      <c r="K27" s="655"/>
      <c r="L27" s="655"/>
      <c r="M27" s="655"/>
      <c r="N27" s="655"/>
      <c r="O27" s="655"/>
      <c r="P27" s="655"/>
      <c r="Q27" s="720"/>
      <c r="R27" s="102"/>
      <c r="S27" s="102"/>
    </row>
    <row r="28" spans="1:19" ht="18" customHeight="1" thickBot="1">
      <c r="A28" s="697"/>
      <c r="B28" s="662"/>
      <c r="C28" s="662"/>
      <c r="D28" s="688"/>
      <c r="E28" s="671"/>
      <c r="F28" s="229" t="s">
        <v>1</v>
      </c>
      <c r="G28" s="721"/>
      <c r="H28" s="658"/>
      <c r="I28" s="658"/>
      <c r="J28" s="658"/>
      <c r="K28" s="658"/>
      <c r="L28" s="658"/>
      <c r="M28" s="658"/>
      <c r="N28" s="658"/>
      <c r="O28" s="658"/>
      <c r="P28" s="658"/>
      <c r="Q28" s="722"/>
      <c r="R28" s="102"/>
      <c r="S28" s="102"/>
    </row>
    <row r="29" spans="1:19" ht="18" customHeight="1" thickBot="1">
      <c r="A29" s="697"/>
      <c r="B29" s="707" t="s">
        <v>166</v>
      </c>
      <c r="C29" s="708"/>
      <c r="D29" s="663" t="s">
        <v>167</v>
      </c>
      <c r="E29" s="665"/>
      <c r="F29" s="225" t="s">
        <v>169</v>
      </c>
      <c r="G29" s="114" t="s">
        <v>23</v>
      </c>
      <c r="H29" s="115">
        <f>'採点表①〔監督用〕'!K46</f>
        <v>6</v>
      </c>
      <c r="I29" s="635"/>
      <c r="J29" s="622"/>
      <c r="K29" s="626" t="s">
        <v>39</v>
      </c>
      <c r="L29" s="116"/>
      <c r="M29" s="117"/>
      <c r="N29" s="118"/>
      <c r="O29" s="612"/>
      <c r="P29" s="700" t="s">
        <v>186</v>
      </c>
      <c r="Q29" s="125">
        <v>2</v>
      </c>
      <c r="R29" s="102"/>
      <c r="S29" s="102"/>
    </row>
    <row r="30" spans="1:19" ht="18" customHeight="1" thickBot="1">
      <c r="A30" s="697"/>
      <c r="B30" s="693"/>
      <c r="C30" s="709"/>
      <c r="D30" s="666"/>
      <c r="E30" s="668"/>
      <c r="F30" s="226" t="s">
        <v>170</v>
      </c>
      <c r="G30" s="85" t="s">
        <v>24</v>
      </c>
      <c r="H30" s="83">
        <f>'採点表①〔監督用〕'!K50</f>
        <v>2</v>
      </c>
      <c r="I30" s="636"/>
      <c r="J30" s="623"/>
      <c r="K30" s="627"/>
      <c r="L30" s="119"/>
      <c r="M30" s="108"/>
      <c r="N30" s="105"/>
      <c r="O30" s="613"/>
      <c r="P30" s="701"/>
      <c r="Q30" s="120">
        <f>ROUND(Q29/Q57*100,0)</f>
        <v>12</v>
      </c>
      <c r="R30" s="102"/>
      <c r="S30" s="102"/>
    </row>
    <row r="31" spans="1:19" ht="18" customHeight="1" thickBot="1">
      <c r="A31" s="697"/>
      <c r="B31" s="693"/>
      <c r="C31" s="709"/>
      <c r="D31" s="666"/>
      <c r="E31" s="668"/>
      <c r="F31" s="226" t="s">
        <v>16</v>
      </c>
      <c r="G31" s="85" t="s">
        <v>25</v>
      </c>
      <c r="H31" s="83">
        <f>'採点表①〔監督用〕'!K54</f>
        <v>2</v>
      </c>
      <c r="I31" s="636"/>
      <c r="J31" s="623"/>
      <c r="K31" s="627"/>
      <c r="L31" s="119"/>
      <c r="M31" s="108"/>
      <c r="N31" s="105"/>
      <c r="O31" s="613"/>
      <c r="P31" s="595">
        <f>O34*Q29</f>
        <v>40</v>
      </c>
      <c r="Q31" s="592">
        <f>Q29*100</f>
        <v>200</v>
      </c>
      <c r="R31" s="102"/>
      <c r="S31" s="102"/>
    </row>
    <row r="32" spans="1:19" ht="18" customHeight="1" thickBot="1">
      <c r="A32" s="697"/>
      <c r="B32" s="693"/>
      <c r="C32" s="709"/>
      <c r="D32" s="666"/>
      <c r="E32" s="668"/>
      <c r="F32" s="226" t="s">
        <v>17</v>
      </c>
      <c r="G32" s="85" t="s">
        <v>26</v>
      </c>
      <c r="H32" s="83">
        <f>'採点表①〔監督用〕'!K58</f>
        <v>2</v>
      </c>
      <c r="I32" s="636"/>
      <c r="J32" s="623"/>
      <c r="K32" s="627"/>
      <c r="L32" s="119"/>
      <c r="M32" s="108"/>
      <c r="N32" s="105"/>
      <c r="O32" s="613"/>
      <c r="P32" s="596"/>
      <c r="Q32" s="593"/>
      <c r="R32" s="102"/>
      <c r="S32" s="102"/>
    </row>
    <row r="33" spans="1:19" ht="18" customHeight="1" thickBot="1">
      <c r="A33" s="697"/>
      <c r="B33" s="693"/>
      <c r="C33" s="709"/>
      <c r="D33" s="666"/>
      <c r="E33" s="668"/>
      <c r="F33" s="228" t="s">
        <v>173</v>
      </c>
      <c r="G33" s="86" t="s">
        <v>55</v>
      </c>
      <c r="H33" s="84">
        <f>'採点表①〔監督用〕'!K62</f>
        <v>8</v>
      </c>
      <c r="I33" s="637"/>
      <c r="J33" s="624"/>
      <c r="K33" s="628"/>
      <c r="L33" s="119"/>
      <c r="M33" s="108"/>
      <c r="N33" s="105"/>
      <c r="O33" s="699"/>
      <c r="P33" s="596"/>
      <c r="Q33" s="593"/>
      <c r="R33" s="102"/>
      <c r="S33" s="102"/>
    </row>
    <row r="34" spans="1:19" ht="18" customHeight="1" thickBot="1">
      <c r="A34" s="697"/>
      <c r="B34" s="693"/>
      <c r="C34" s="709"/>
      <c r="D34" s="669"/>
      <c r="E34" s="671"/>
      <c r="F34" s="229" t="s">
        <v>1</v>
      </c>
      <c r="G34" s="111" t="s">
        <v>13</v>
      </c>
      <c r="H34" s="142">
        <f>SUM(H29:H33)</f>
        <v>20</v>
      </c>
      <c r="I34" s="143">
        <f>'採点表①〔監督用〕'!O66</f>
        <v>0</v>
      </c>
      <c r="J34" s="144">
        <f>H34+I34</f>
        <v>20</v>
      </c>
      <c r="K34" s="145">
        <f>J34*1</f>
        <v>20</v>
      </c>
      <c r="L34" s="122"/>
      <c r="M34" s="123"/>
      <c r="N34" s="124"/>
      <c r="O34" s="148">
        <f>K34</f>
        <v>20</v>
      </c>
      <c r="P34" s="597"/>
      <c r="Q34" s="594"/>
      <c r="R34" s="102"/>
      <c r="S34" s="102"/>
    </row>
    <row r="35" spans="1:19" ht="18" customHeight="1" thickBot="1">
      <c r="A35" s="697"/>
      <c r="B35" s="693"/>
      <c r="C35" s="709"/>
      <c r="D35" s="663" t="s">
        <v>168</v>
      </c>
      <c r="E35" s="665"/>
      <c r="F35" s="615" t="s">
        <v>195</v>
      </c>
      <c r="G35" s="631" t="s">
        <v>27</v>
      </c>
      <c r="H35" s="633">
        <f>'採点表①〔監督用〕'!K67</f>
        <v>10</v>
      </c>
      <c r="I35" s="622"/>
      <c r="J35" s="622"/>
      <c r="K35" s="626" t="s">
        <v>39</v>
      </c>
      <c r="L35" s="116"/>
      <c r="M35" s="117"/>
      <c r="N35" s="118"/>
      <c r="O35" s="702"/>
      <c r="P35" s="700" t="s">
        <v>186</v>
      </c>
      <c r="Q35" s="125">
        <v>2</v>
      </c>
      <c r="R35" s="102"/>
      <c r="S35" s="102"/>
    </row>
    <row r="36" spans="1:19" ht="18" customHeight="1" thickBot="1">
      <c r="A36" s="697"/>
      <c r="B36" s="693"/>
      <c r="C36" s="709"/>
      <c r="D36" s="666"/>
      <c r="E36" s="668"/>
      <c r="F36" s="630"/>
      <c r="G36" s="632"/>
      <c r="H36" s="634"/>
      <c r="I36" s="623"/>
      <c r="J36" s="623"/>
      <c r="K36" s="627"/>
      <c r="L36" s="119"/>
      <c r="M36" s="108"/>
      <c r="N36" s="105"/>
      <c r="O36" s="703"/>
      <c r="P36" s="701"/>
      <c r="Q36" s="120">
        <f>ROUND(Q35/Q57*100,0)</f>
        <v>12</v>
      </c>
      <c r="R36" s="102"/>
      <c r="S36" s="102"/>
    </row>
    <row r="37" spans="1:19" ht="18" customHeight="1" thickBot="1">
      <c r="A37" s="697"/>
      <c r="B37" s="693"/>
      <c r="C37" s="709"/>
      <c r="D37" s="666"/>
      <c r="E37" s="668"/>
      <c r="F37" s="228" t="s">
        <v>196</v>
      </c>
      <c r="G37" s="86" t="s">
        <v>27</v>
      </c>
      <c r="H37" s="84">
        <f>'採点表①〔監督用〕'!K71</f>
        <v>10</v>
      </c>
      <c r="I37" s="624"/>
      <c r="J37" s="624"/>
      <c r="K37" s="628"/>
      <c r="L37" s="119"/>
      <c r="M37" s="108"/>
      <c r="N37" s="105"/>
      <c r="O37" s="704"/>
      <c r="P37" s="595">
        <f>O38*Q35</f>
        <v>40</v>
      </c>
      <c r="Q37" s="592">
        <f>Q35*100</f>
        <v>200</v>
      </c>
      <c r="R37" s="102"/>
      <c r="S37" s="102"/>
    </row>
    <row r="38" spans="1:19" ht="18" customHeight="1" thickBot="1">
      <c r="A38" s="697"/>
      <c r="B38" s="693"/>
      <c r="C38" s="709"/>
      <c r="D38" s="669"/>
      <c r="E38" s="671"/>
      <c r="F38" s="229" t="s">
        <v>1</v>
      </c>
      <c r="G38" s="111" t="s">
        <v>13</v>
      </c>
      <c r="H38" s="144">
        <f>SUM(H35:H37)</f>
        <v>20</v>
      </c>
      <c r="I38" s="143">
        <f>'採点表①〔監督用〕'!O75</f>
        <v>0</v>
      </c>
      <c r="J38" s="144">
        <f>H38+I38</f>
        <v>20</v>
      </c>
      <c r="K38" s="145">
        <f>J38*1</f>
        <v>20</v>
      </c>
      <c r="L38" s="122"/>
      <c r="M38" s="123"/>
      <c r="N38" s="124"/>
      <c r="O38" s="148">
        <f>K38</f>
        <v>20</v>
      </c>
      <c r="P38" s="597"/>
      <c r="Q38" s="594"/>
      <c r="R38" s="102"/>
      <c r="S38" s="102"/>
    </row>
    <row r="39" spans="1:19" ht="28.5" customHeight="1" thickBot="1">
      <c r="A39" s="697"/>
      <c r="B39" s="693"/>
      <c r="C39" s="709"/>
      <c r="D39" s="663" t="s">
        <v>95</v>
      </c>
      <c r="E39" s="665"/>
      <c r="F39" s="225" t="s">
        <v>18</v>
      </c>
      <c r="G39" s="114" t="s">
        <v>28</v>
      </c>
      <c r="H39" s="115">
        <f>'採点表①〔監督用〕'!K76</f>
        <v>15</v>
      </c>
      <c r="I39" s="622"/>
      <c r="J39" s="622"/>
      <c r="K39" s="626" t="s">
        <v>39</v>
      </c>
      <c r="L39" s="116"/>
      <c r="M39" s="117"/>
      <c r="N39" s="118"/>
      <c r="O39" s="612"/>
      <c r="P39" s="700" t="s">
        <v>186</v>
      </c>
      <c r="Q39" s="125">
        <v>1</v>
      </c>
      <c r="R39" s="102"/>
      <c r="S39" s="102"/>
    </row>
    <row r="40" spans="1:19" ht="28.5" customHeight="1" thickBot="1">
      <c r="A40" s="697"/>
      <c r="B40" s="693"/>
      <c r="C40" s="709"/>
      <c r="D40" s="666"/>
      <c r="E40" s="668"/>
      <c r="F40" s="226" t="s">
        <v>19</v>
      </c>
      <c r="G40" s="85" t="s">
        <v>28</v>
      </c>
      <c r="H40" s="83">
        <f>'採点表①〔監督用〕'!K79</f>
        <v>15</v>
      </c>
      <c r="I40" s="623"/>
      <c r="J40" s="623"/>
      <c r="K40" s="627"/>
      <c r="L40" s="119"/>
      <c r="M40" s="108"/>
      <c r="N40" s="105"/>
      <c r="O40" s="613"/>
      <c r="P40" s="701"/>
      <c r="Q40" s="120">
        <f>ROUND(Q39/Q57*100,0)</f>
        <v>6</v>
      </c>
      <c r="R40" s="102"/>
      <c r="S40" s="102"/>
    </row>
    <row r="41" spans="1:19" ht="18" customHeight="1" thickBot="1">
      <c r="A41" s="697"/>
      <c r="B41" s="693"/>
      <c r="C41" s="709"/>
      <c r="D41" s="666"/>
      <c r="E41" s="668"/>
      <c r="F41" s="226" t="s">
        <v>20</v>
      </c>
      <c r="G41" s="85" t="s">
        <v>29</v>
      </c>
      <c r="H41" s="83">
        <f>'採点表①〔監督用〕'!K82</f>
        <v>15</v>
      </c>
      <c r="I41" s="623"/>
      <c r="J41" s="623"/>
      <c r="K41" s="627"/>
      <c r="L41" s="119"/>
      <c r="M41" s="108"/>
      <c r="N41" s="105"/>
      <c r="O41" s="613"/>
      <c r="P41" s="595">
        <f>O43*Q39</f>
        <v>60</v>
      </c>
      <c r="Q41" s="592">
        <f>Q39*100</f>
        <v>100</v>
      </c>
      <c r="R41" s="102"/>
      <c r="S41" s="102"/>
    </row>
    <row r="42" spans="1:19" ht="18" customHeight="1" thickBot="1">
      <c r="A42" s="697"/>
      <c r="B42" s="693"/>
      <c r="C42" s="709"/>
      <c r="D42" s="666"/>
      <c r="E42" s="668"/>
      <c r="F42" s="228" t="s">
        <v>209</v>
      </c>
      <c r="G42" s="86" t="s">
        <v>30</v>
      </c>
      <c r="H42" s="84">
        <f>'採点表①〔監督用〕'!K85</f>
        <v>15</v>
      </c>
      <c r="I42" s="624"/>
      <c r="J42" s="624"/>
      <c r="K42" s="628"/>
      <c r="L42" s="119"/>
      <c r="M42" s="108"/>
      <c r="N42" s="105"/>
      <c r="O42" s="699"/>
      <c r="P42" s="596"/>
      <c r="Q42" s="593"/>
      <c r="R42" s="102"/>
      <c r="S42" s="102"/>
    </row>
    <row r="43" spans="1:19" ht="18" customHeight="1" thickBot="1">
      <c r="A43" s="697"/>
      <c r="B43" s="710"/>
      <c r="C43" s="711"/>
      <c r="D43" s="642"/>
      <c r="E43" s="676"/>
      <c r="F43" s="234" t="s">
        <v>1</v>
      </c>
      <c r="G43" s="126" t="s">
        <v>31</v>
      </c>
      <c r="H43" s="151">
        <f>SUM(H39:H42)</f>
        <v>60</v>
      </c>
      <c r="I43" s="152">
        <f>'採点表①〔監督用〕'!O88</f>
        <v>0</v>
      </c>
      <c r="J43" s="151">
        <f>H43+I43</f>
        <v>60</v>
      </c>
      <c r="K43" s="153">
        <f>J43*1</f>
        <v>60</v>
      </c>
      <c r="L43" s="119"/>
      <c r="M43" s="108"/>
      <c r="N43" s="105"/>
      <c r="O43" s="154">
        <f>K43</f>
        <v>60</v>
      </c>
      <c r="P43" s="597"/>
      <c r="Q43" s="594"/>
      <c r="R43" s="102"/>
      <c r="S43" s="102"/>
    </row>
    <row r="44" spans="1:19" ht="28.5" customHeight="1" thickBot="1">
      <c r="A44" s="697"/>
      <c r="B44" s="691" t="s">
        <v>218</v>
      </c>
      <c r="C44" s="692"/>
      <c r="D44" s="698" t="s">
        <v>96</v>
      </c>
      <c r="E44" s="665"/>
      <c r="F44" s="225" t="s">
        <v>99</v>
      </c>
      <c r="G44" s="114" t="s">
        <v>32</v>
      </c>
      <c r="H44" s="115">
        <f>'採点表①〔監督用〕'!K89</f>
        <v>6</v>
      </c>
      <c r="I44" s="622"/>
      <c r="J44" s="622"/>
      <c r="K44" s="626" t="s">
        <v>39</v>
      </c>
      <c r="L44" s="116"/>
      <c r="M44" s="117"/>
      <c r="N44" s="118"/>
      <c r="O44" s="612"/>
      <c r="P44" s="700" t="s">
        <v>186</v>
      </c>
      <c r="Q44" s="125">
        <v>1</v>
      </c>
      <c r="R44" s="102"/>
      <c r="S44" s="102"/>
    </row>
    <row r="45" spans="1:19" ht="28.5" customHeight="1" thickBot="1">
      <c r="A45" s="697"/>
      <c r="B45" s="693"/>
      <c r="C45" s="694"/>
      <c r="D45" s="687"/>
      <c r="E45" s="668"/>
      <c r="F45" s="226" t="s">
        <v>100</v>
      </c>
      <c r="G45" s="85" t="s">
        <v>32</v>
      </c>
      <c r="H45" s="83">
        <f>'採点表①〔監督用〕'!K93</f>
        <v>6</v>
      </c>
      <c r="I45" s="623"/>
      <c r="J45" s="623"/>
      <c r="K45" s="627"/>
      <c r="L45" s="119"/>
      <c r="M45" s="108"/>
      <c r="N45" s="105"/>
      <c r="O45" s="613"/>
      <c r="P45" s="701"/>
      <c r="Q45" s="120">
        <f>ROUND(Q44/Q57*100,0)</f>
        <v>6</v>
      </c>
      <c r="R45" s="102"/>
      <c r="S45" s="102"/>
    </row>
    <row r="46" spans="1:19" ht="18" customHeight="1" thickBot="1">
      <c r="A46" s="697"/>
      <c r="B46" s="693"/>
      <c r="C46" s="694"/>
      <c r="D46" s="687"/>
      <c r="E46" s="668"/>
      <c r="F46" s="226" t="s">
        <v>222</v>
      </c>
      <c r="G46" s="85" t="s">
        <v>54</v>
      </c>
      <c r="H46" s="83">
        <f>'採点表①〔監督用〕'!K97</f>
        <v>4</v>
      </c>
      <c r="I46" s="623"/>
      <c r="J46" s="623"/>
      <c r="K46" s="627"/>
      <c r="L46" s="119"/>
      <c r="M46" s="108"/>
      <c r="N46" s="105"/>
      <c r="O46" s="613"/>
      <c r="P46" s="595">
        <f>O48*Q44</f>
        <v>20</v>
      </c>
      <c r="Q46" s="592">
        <f>Q44*100</f>
        <v>100</v>
      </c>
      <c r="R46" s="102"/>
      <c r="S46" s="102"/>
    </row>
    <row r="47" spans="1:19" ht="18" customHeight="1" thickBot="1">
      <c r="A47" s="697"/>
      <c r="B47" s="693"/>
      <c r="C47" s="694"/>
      <c r="D47" s="687"/>
      <c r="E47" s="668"/>
      <c r="F47" s="228" t="s">
        <v>223</v>
      </c>
      <c r="G47" s="86" t="s">
        <v>33</v>
      </c>
      <c r="H47" s="84">
        <f>'採点表①〔監督用〕'!K101</f>
        <v>4</v>
      </c>
      <c r="I47" s="624"/>
      <c r="J47" s="624"/>
      <c r="K47" s="628"/>
      <c r="L47" s="119"/>
      <c r="M47" s="108"/>
      <c r="N47" s="105"/>
      <c r="O47" s="699"/>
      <c r="P47" s="596"/>
      <c r="Q47" s="593"/>
      <c r="R47" s="102"/>
      <c r="S47" s="102"/>
    </row>
    <row r="48" spans="1:19" ht="18" customHeight="1" thickBot="1">
      <c r="A48" s="697"/>
      <c r="B48" s="695"/>
      <c r="C48" s="696"/>
      <c r="D48" s="688"/>
      <c r="E48" s="671"/>
      <c r="F48" s="229" t="s">
        <v>1</v>
      </c>
      <c r="G48" s="111" t="s">
        <v>13</v>
      </c>
      <c r="H48" s="144">
        <f>SUM(H44:H47)</f>
        <v>20</v>
      </c>
      <c r="I48" s="143">
        <f>'採点表①〔監督用〕'!O105</f>
        <v>0</v>
      </c>
      <c r="J48" s="144">
        <f>H48+I48</f>
        <v>20</v>
      </c>
      <c r="K48" s="145">
        <f>J48*1</f>
        <v>20</v>
      </c>
      <c r="L48" s="122"/>
      <c r="M48" s="123"/>
      <c r="N48" s="124"/>
      <c r="O48" s="148">
        <f>K48</f>
        <v>20</v>
      </c>
      <c r="P48" s="597"/>
      <c r="Q48" s="594"/>
      <c r="R48" s="102"/>
      <c r="S48" s="102"/>
    </row>
    <row r="49" spans="1:19" ht="18" customHeight="1" thickBot="1">
      <c r="A49" s="697"/>
      <c r="B49" s="691" t="s">
        <v>98</v>
      </c>
      <c r="C49" s="692"/>
      <c r="D49" s="698" t="s">
        <v>97</v>
      </c>
      <c r="E49" s="665"/>
      <c r="F49" s="225" t="s">
        <v>242</v>
      </c>
      <c r="G49" s="114" t="s">
        <v>34</v>
      </c>
      <c r="H49" s="115">
        <f>'採点表①〔監督用〕'!K106</f>
        <v>10</v>
      </c>
      <c r="I49" s="622"/>
      <c r="J49" s="622"/>
      <c r="K49" s="626" t="s">
        <v>39</v>
      </c>
      <c r="L49" s="116"/>
      <c r="M49" s="117"/>
      <c r="N49" s="118"/>
      <c r="O49" s="612"/>
      <c r="P49" s="700" t="s">
        <v>186</v>
      </c>
      <c r="Q49" s="125">
        <v>1</v>
      </c>
      <c r="R49" s="102"/>
      <c r="S49" s="102"/>
    </row>
    <row r="50" spans="1:19" ht="18" customHeight="1" thickBot="1">
      <c r="A50" s="697"/>
      <c r="B50" s="693"/>
      <c r="C50" s="694"/>
      <c r="D50" s="687"/>
      <c r="E50" s="668"/>
      <c r="F50" s="226" t="s">
        <v>48</v>
      </c>
      <c r="G50" s="85" t="s">
        <v>32</v>
      </c>
      <c r="H50" s="83">
        <f>'採点表①〔監督用〕'!K110</f>
        <v>6</v>
      </c>
      <c r="I50" s="623"/>
      <c r="J50" s="623"/>
      <c r="K50" s="627"/>
      <c r="L50" s="119"/>
      <c r="M50" s="108"/>
      <c r="N50" s="105"/>
      <c r="O50" s="613"/>
      <c r="P50" s="701"/>
      <c r="Q50" s="120">
        <f>ROUND(Q49/Q57*100,0)</f>
        <v>6</v>
      </c>
      <c r="R50" s="102"/>
      <c r="S50" s="102"/>
    </row>
    <row r="51" spans="1:19" ht="18" customHeight="1" thickBot="1">
      <c r="A51" s="697"/>
      <c r="B51" s="693"/>
      <c r="C51" s="694"/>
      <c r="D51" s="687"/>
      <c r="E51" s="668"/>
      <c r="F51" s="228" t="s">
        <v>244</v>
      </c>
      <c r="G51" s="86" t="s">
        <v>56</v>
      </c>
      <c r="H51" s="84">
        <f>'採点表①〔監督用〕'!K114</f>
        <v>4</v>
      </c>
      <c r="I51" s="624"/>
      <c r="J51" s="624"/>
      <c r="K51" s="628"/>
      <c r="L51" s="119"/>
      <c r="M51" s="108"/>
      <c r="N51" s="105"/>
      <c r="O51" s="699"/>
      <c r="P51" s="595">
        <f>O52*Q49</f>
        <v>20</v>
      </c>
      <c r="Q51" s="592">
        <f>Q49*100</f>
        <v>100</v>
      </c>
      <c r="R51" s="102"/>
      <c r="S51" s="102"/>
    </row>
    <row r="52" spans="1:19" ht="18" customHeight="1" thickBot="1">
      <c r="A52" s="697"/>
      <c r="B52" s="695"/>
      <c r="C52" s="696"/>
      <c r="D52" s="688"/>
      <c r="E52" s="671"/>
      <c r="F52" s="229" t="s">
        <v>1</v>
      </c>
      <c r="G52" s="111" t="s">
        <v>13</v>
      </c>
      <c r="H52" s="144">
        <f>SUM(H49:H51)</f>
        <v>20</v>
      </c>
      <c r="I52" s="143">
        <f>'採点表①〔監督用〕'!O118</f>
        <v>0</v>
      </c>
      <c r="J52" s="144">
        <f>H52+I52</f>
        <v>20</v>
      </c>
      <c r="K52" s="145">
        <f>J52*1</f>
        <v>20</v>
      </c>
      <c r="L52" s="122"/>
      <c r="M52" s="123"/>
      <c r="N52" s="124"/>
      <c r="O52" s="148">
        <f>K52</f>
        <v>20</v>
      </c>
      <c r="P52" s="597"/>
      <c r="Q52" s="594"/>
      <c r="R52" s="102"/>
      <c r="S52" s="102"/>
    </row>
    <row r="53" spans="1:19" ht="18" customHeight="1">
      <c r="A53" s="678" t="s">
        <v>269</v>
      </c>
      <c r="B53" s="681" t="s">
        <v>270</v>
      </c>
      <c r="C53" s="681"/>
      <c r="D53" s="681"/>
      <c r="E53" s="682"/>
      <c r="F53" s="225" t="s">
        <v>49</v>
      </c>
      <c r="G53" s="114" t="s">
        <v>35</v>
      </c>
      <c r="H53" s="115">
        <f>'採点表①〔監督用〕'!K119</f>
        <v>8</v>
      </c>
      <c r="I53" s="622"/>
      <c r="J53" s="622"/>
      <c r="K53" s="626" t="s">
        <v>41</v>
      </c>
      <c r="L53" s="127" t="s">
        <v>35</v>
      </c>
      <c r="M53" s="128">
        <f>'採点表①〔検査員用〕'!K17</f>
        <v>8</v>
      </c>
      <c r="N53" s="626" t="s">
        <v>43</v>
      </c>
      <c r="O53" s="612"/>
      <c r="P53" s="700" t="s">
        <v>186</v>
      </c>
      <c r="Q53" s="235">
        <v>5.5</v>
      </c>
      <c r="R53" s="102"/>
      <c r="S53" s="102"/>
    </row>
    <row r="54" spans="1:19" ht="18" customHeight="1">
      <c r="A54" s="679"/>
      <c r="B54" s="683"/>
      <c r="C54" s="683"/>
      <c r="D54" s="683"/>
      <c r="E54" s="684"/>
      <c r="F54" s="226" t="s">
        <v>272</v>
      </c>
      <c r="G54" s="85" t="s">
        <v>36</v>
      </c>
      <c r="H54" s="83">
        <f>'採点表①〔監督用〕'!K123</f>
        <v>6</v>
      </c>
      <c r="I54" s="623"/>
      <c r="J54" s="623"/>
      <c r="K54" s="627"/>
      <c r="L54" s="107" t="s">
        <v>36</v>
      </c>
      <c r="M54" s="112">
        <f>'採点表①〔検査員用〕'!K21</f>
        <v>6</v>
      </c>
      <c r="N54" s="627"/>
      <c r="O54" s="613"/>
      <c r="P54" s="701"/>
      <c r="Q54" s="121">
        <f>ROUND(Q53/Q57*100,0)</f>
        <v>33</v>
      </c>
      <c r="R54" s="102"/>
      <c r="S54" s="102"/>
    </row>
    <row r="55" spans="1:19" ht="18" customHeight="1">
      <c r="A55" s="679"/>
      <c r="B55" s="683"/>
      <c r="C55" s="683"/>
      <c r="D55" s="683"/>
      <c r="E55" s="684"/>
      <c r="F55" s="228" t="s">
        <v>273</v>
      </c>
      <c r="G55" s="86" t="s">
        <v>37</v>
      </c>
      <c r="H55" s="84">
        <f>'採点表①〔監督用〕'!K127</f>
        <v>6</v>
      </c>
      <c r="I55" s="624"/>
      <c r="J55" s="624"/>
      <c r="K55" s="628"/>
      <c r="L55" s="109" t="s">
        <v>37</v>
      </c>
      <c r="M55" s="113">
        <f>'採点表①〔検査員用〕'!K25</f>
        <v>6</v>
      </c>
      <c r="N55" s="628"/>
      <c r="O55" s="699"/>
      <c r="P55" s="595">
        <f>O56*Q53</f>
        <v>110</v>
      </c>
      <c r="Q55" s="592">
        <f>Q53*100</f>
        <v>550</v>
      </c>
      <c r="R55" s="102"/>
      <c r="S55" s="102"/>
    </row>
    <row r="56" spans="1:19" ht="18" customHeight="1" thickBot="1">
      <c r="A56" s="680"/>
      <c r="B56" s="685"/>
      <c r="C56" s="685"/>
      <c r="D56" s="685"/>
      <c r="E56" s="686"/>
      <c r="F56" s="229" t="s">
        <v>1</v>
      </c>
      <c r="G56" s="111" t="s">
        <v>13</v>
      </c>
      <c r="H56" s="144">
        <f>SUM(H53:H55)</f>
        <v>20</v>
      </c>
      <c r="I56" s="143">
        <f>'採点表①〔監督用〕'!O131</f>
        <v>0</v>
      </c>
      <c r="J56" s="144">
        <f>H56+I56</f>
        <v>20</v>
      </c>
      <c r="K56" s="145">
        <f>J56*0.6</f>
        <v>12</v>
      </c>
      <c r="L56" s="110" t="s">
        <v>13</v>
      </c>
      <c r="M56" s="149">
        <f>SUM(M53:M55)</f>
        <v>20</v>
      </c>
      <c r="N56" s="150">
        <f>M56*0.4</f>
        <v>8</v>
      </c>
      <c r="O56" s="148">
        <f>K56+N56</f>
        <v>20</v>
      </c>
      <c r="P56" s="597"/>
      <c r="Q56" s="594"/>
      <c r="R56" s="102"/>
      <c r="S56" s="102"/>
    </row>
    <row r="57" spans="1:19" ht="18" customHeight="1" thickBot="1">
      <c r="A57" s="674" t="s">
        <v>50</v>
      </c>
      <c r="B57" s="723"/>
      <c r="C57" s="723"/>
      <c r="D57" s="723"/>
      <c r="E57" s="673"/>
      <c r="F57" s="724" t="s">
        <v>51</v>
      </c>
      <c r="G57" s="724"/>
      <c r="H57" s="724"/>
      <c r="I57" s="724"/>
      <c r="J57" s="724"/>
      <c r="K57" s="724"/>
      <c r="L57" s="724"/>
      <c r="M57" s="724"/>
      <c r="N57" s="724"/>
      <c r="O57" s="725"/>
      <c r="P57" s="715" t="s">
        <v>186</v>
      </c>
      <c r="Q57" s="235">
        <f>SUM(Q8+Q13+Q29+Q35+Q39+Q44+Q49+Q53)</f>
        <v>16.5</v>
      </c>
      <c r="R57" s="102"/>
      <c r="S57" s="102"/>
    </row>
    <row r="58" spans="1:19" ht="18" customHeight="1" thickBot="1">
      <c r="A58" s="674"/>
      <c r="B58" s="674"/>
      <c r="C58" s="674"/>
      <c r="D58" s="674"/>
      <c r="E58" s="675"/>
      <c r="F58" s="724"/>
      <c r="G58" s="724"/>
      <c r="H58" s="724"/>
      <c r="I58" s="724"/>
      <c r="J58" s="724"/>
      <c r="K58" s="724"/>
      <c r="L58" s="724"/>
      <c r="M58" s="724"/>
      <c r="N58" s="724"/>
      <c r="O58" s="725"/>
      <c r="P58" s="716"/>
      <c r="Q58" s="120">
        <f>ROUND(Q57/Q57*100,0)</f>
        <v>100</v>
      </c>
      <c r="R58" s="102"/>
      <c r="S58" s="102"/>
    </row>
    <row r="59" spans="1:19" ht="18" customHeight="1" thickBot="1">
      <c r="A59" s="674"/>
      <c r="B59" s="674"/>
      <c r="C59" s="674"/>
      <c r="D59" s="674"/>
      <c r="E59" s="675"/>
      <c r="F59" s="724"/>
      <c r="G59" s="724"/>
      <c r="H59" s="724"/>
      <c r="I59" s="724"/>
      <c r="J59" s="724"/>
      <c r="K59" s="724"/>
      <c r="L59" s="724"/>
      <c r="M59" s="724"/>
      <c r="N59" s="724"/>
      <c r="O59" s="725"/>
      <c r="P59" s="254">
        <f>SUM(P10+P15+P19+P22+P26+P31+P37+P41+P46+P51+P55)</f>
        <v>378</v>
      </c>
      <c r="Q59" s="227">
        <f>Q57*100</f>
        <v>1650</v>
      </c>
      <c r="R59" s="102"/>
      <c r="S59" s="102"/>
    </row>
    <row r="60" spans="1:19" ht="18" customHeight="1" thickBot="1">
      <c r="A60" s="674"/>
      <c r="B60" s="674"/>
      <c r="C60" s="674"/>
      <c r="D60" s="674"/>
      <c r="E60" s="675"/>
      <c r="F60" s="724"/>
      <c r="G60" s="724"/>
      <c r="H60" s="724"/>
      <c r="I60" s="724"/>
      <c r="J60" s="724"/>
      <c r="K60" s="724"/>
      <c r="L60" s="724"/>
      <c r="M60" s="724"/>
      <c r="N60" s="724"/>
      <c r="O60" s="725"/>
      <c r="P60" s="259" t="s">
        <v>38</v>
      </c>
      <c r="Q60" s="260">
        <f>ROUNDDOWN((P59/Q59)*100,0)</f>
        <v>22</v>
      </c>
      <c r="R60" s="102"/>
      <c r="S60" s="102"/>
    </row>
    <row r="61" spans="1:19" ht="20.25" customHeight="1" thickBot="1">
      <c r="A61" s="674"/>
      <c r="B61" s="674"/>
      <c r="C61" s="674"/>
      <c r="D61" s="674"/>
      <c r="E61" s="675"/>
      <c r="F61" s="726" t="s">
        <v>52</v>
      </c>
      <c r="G61" s="726"/>
      <c r="H61" s="726"/>
      <c r="I61" s="726"/>
      <c r="J61" s="726"/>
      <c r="K61" s="726"/>
      <c r="L61" s="726"/>
      <c r="M61" s="726"/>
      <c r="N61" s="726"/>
      <c r="O61" s="726"/>
      <c r="P61" s="602">
        <f>'共通事項①'!G32</f>
        <v>0</v>
      </c>
      <c r="Q61" s="603"/>
      <c r="R61" s="102"/>
      <c r="S61" s="102"/>
    </row>
    <row r="62" spans="1:19" ht="28.5" customHeight="1" thickBot="1">
      <c r="A62" s="674"/>
      <c r="B62" s="674"/>
      <c r="C62" s="674"/>
      <c r="D62" s="674"/>
      <c r="E62" s="675"/>
      <c r="F62" s="724" t="s">
        <v>53</v>
      </c>
      <c r="G62" s="724"/>
      <c r="H62" s="724"/>
      <c r="I62" s="724"/>
      <c r="J62" s="724"/>
      <c r="K62" s="724"/>
      <c r="L62" s="724"/>
      <c r="M62" s="724"/>
      <c r="N62" s="724"/>
      <c r="O62" s="724"/>
      <c r="P62" s="604">
        <f>'共通事項①'!G33</f>
        <v>0</v>
      </c>
      <c r="Q62" s="605"/>
      <c r="R62" s="102"/>
      <c r="S62" s="102"/>
    </row>
    <row r="63" spans="1:19" ht="20.25" customHeight="1" thickBot="1">
      <c r="A63" s="674"/>
      <c r="B63" s="674"/>
      <c r="C63" s="674"/>
      <c r="D63" s="674"/>
      <c r="E63" s="675"/>
      <c r="F63" s="724" t="s">
        <v>347</v>
      </c>
      <c r="G63" s="724"/>
      <c r="H63" s="724"/>
      <c r="I63" s="724"/>
      <c r="J63" s="724"/>
      <c r="K63" s="724"/>
      <c r="L63" s="724"/>
      <c r="M63" s="724"/>
      <c r="N63" s="724"/>
      <c r="O63" s="724"/>
      <c r="P63" s="727">
        <f>Q60+$P$61+$P$62</f>
        <v>22</v>
      </c>
      <c r="Q63" s="728"/>
      <c r="R63" s="102"/>
      <c r="S63" s="102"/>
    </row>
    <row r="64" spans="2:19" ht="13.5" customHeight="1">
      <c r="B64" s="629" t="s">
        <v>101</v>
      </c>
      <c r="C64" s="629"/>
      <c r="D64" s="629"/>
      <c r="E64" s="629"/>
      <c r="F64" s="629"/>
      <c r="G64" s="629"/>
      <c r="H64" s="629"/>
      <c r="I64" s="629"/>
      <c r="J64" s="629"/>
      <c r="K64" s="88"/>
      <c r="L64" s="88"/>
      <c r="M64" s="88"/>
      <c r="N64" s="88"/>
      <c r="O64" s="88"/>
      <c r="P64" s="88"/>
      <c r="Q64" s="88"/>
      <c r="R64" s="102"/>
      <c r="S64" s="102"/>
    </row>
    <row r="65" spans="2:19" ht="13.5" customHeight="1">
      <c r="B65" s="625" t="s">
        <v>102</v>
      </c>
      <c r="C65" s="625"/>
      <c r="D65" s="625"/>
      <c r="E65" s="625"/>
      <c r="F65" s="625"/>
      <c r="G65" s="625"/>
      <c r="H65" s="625"/>
      <c r="I65" s="625"/>
      <c r="J65" s="625"/>
      <c r="K65" s="89"/>
      <c r="L65" s="89"/>
      <c r="M65" s="89"/>
      <c r="N65" s="89"/>
      <c r="O65" s="89"/>
      <c r="R65" s="102"/>
      <c r="S65" s="102"/>
    </row>
    <row r="66" spans="2:19" ht="13.5" customHeight="1">
      <c r="B66" s="625" t="s">
        <v>46</v>
      </c>
      <c r="C66" s="625"/>
      <c r="D66" s="625"/>
      <c r="E66" s="625"/>
      <c r="F66" s="625"/>
      <c r="G66" s="625"/>
      <c r="H66" s="625"/>
      <c r="I66" s="625"/>
      <c r="J66" s="625"/>
      <c r="K66" s="89"/>
      <c r="L66" s="89"/>
      <c r="M66" s="89"/>
      <c r="N66" s="89"/>
      <c r="O66" s="89"/>
      <c r="R66" s="102"/>
      <c r="S66" s="102"/>
    </row>
    <row r="67" spans="2:19" ht="13.5" customHeight="1">
      <c r="B67" s="625" t="s">
        <v>47</v>
      </c>
      <c r="C67" s="625"/>
      <c r="D67" s="625"/>
      <c r="E67" s="625"/>
      <c r="F67" s="625"/>
      <c r="G67" s="625"/>
      <c r="H67" s="625"/>
      <c r="I67" s="625"/>
      <c r="J67" s="625"/>
      <c r="K67" s="89"/>
      <c r="L67" s="89"/>
      <c r="M67" s="89"/>
      <c r="N67" s="89"/>
      <c r="O67" s="89"/>
      <c r="R67" s="102"/>
      <c r="S67" s="102"/>
    </row>
  </sheetData>
  <sheetProtection sheet="1" objects="1" scenarios="1"/>
  <mergeCells count="114">
    <mergeCell ref="O8:O11"/>
    <mergeCell ref="P57:P58"/>
    <mergeCell ref="G19:Q28"/>
    <mergeCell ref="A57:E63"/>
    <mergeCell ref="F57:O60"/>
    <mergeCell ref="F61:O61"/>
    <mergeCell ref="F62:O62"/>
    <mergeCell ref="F63:O63"/>
    <mergeCell ref="P63:Q63"/>
    <mergeCell ref="P49:P50"/>
    <mergeCell ref="P15:P18"/>
    <mergeCell ref="Q15:Q18"/>
    <mergeCell ref="L13:M14"/>
    <mergeCell ref="P29:P30"/>
    <mergeCell ref="P8:P9"/>
    <mergeCell ref="P13:P14"/>
    <mergeCell ref="P10:P12"/>
    <mergeCell ref="Q10:Q12"/>
    <mergeCell ref="D49:E52"/>
    <mergeCell ref="D39:E43"/>
    <mergeCell ref="B49:C52"/>
    <mergeCell ref="B29:C43"/>
    <mergeCell ref="D29:E34"/>
    <mergeCell ref="D35:E38"/>
    <mergeCell ref="P35:P36"/>
    <mergeCell ref="P31:P34"/>
    <mergeCell ref="Q31:Q34"/>
    <mergeCell ref="P37:P38"/>
    <mergeCell ref="Q37:Q38"/>
    <mergeCell ref="K39:K42"/>
    <mergeCell ref="O39:O42"/>
    <mergeCell ref="P39:P40"/>
    <mergeCell ref="O13:O17"/>
    <mergeCell ref="O29:O33"/>
    <mergeCell ref="K35:K37"/>
    <mergeCell ref="O35:O37"/>
    <mergeCell ref="K13:K17"/>
    <mergeCell ref="N13:N17"/>
    <mergeCell ref="L16:M16"/>
    <mergeCell ref="O44:O47"/>
    <mergeCell ref="O53:O55"/>
    <mergeCell ref="P53:P54"/>
    <mergeCell ref="O49:O51"/>
    <mergeCell ref="P44:P45"/>
    <mergeCell ref="P51:P52"/>
    <mergeCell ref="A53:A56"/>
    <mergeCell ref="B53:E56"/>
    <mergeCell ref="B8:B28"/>
    <mergeCell ref="E22:E25"/>
    <mergeCell ref="D26:E28"/>
    <mergeCell ref="D19:D25"/>
    <mergeCell ref="E19:E21"/>
    <mergeCell ref="B44:C48"/>
    <mergeCell ref="A8:A52"/>
    <mergeCell ref="D44:E48"/>
    <mergeCell ref="C19:C28"/>
    <mergeCell ref="C8:E12"/>
    <mergeCell ref="C13:E18"/>
    <mergeCell ref="A1:I1"/>
    <mergeCell ref="I8:I11"/>
    <mergeCell ref="F4:F7"/>
    <mergeCell ref="A4:E7"/>
    <mergeCell ref="H6:H7"/>
    <mergeCell ref="M6:M7"/>
    <mergeCell ref="L6:L7"/>
    <mergeCell ref="K8:K11"/>
    <mergeCell ref="G6:G7"/>
    <mergeCell ref="K4:K7"/>
    <mergeCell ref="L4:M5"/>
    <mergeCell ref="J8:J11"/>
    <mergeCell ref="J4:J7"/>
    <mergeCell ref="I4:I7"/>
    <mergeCell ref="L8:N12"/>
    <mergeCell ref="F35:F36"/>
    <mergeCell ref="I13:I17"/>
    <mergeCell ref="J13:J17"/>
    <mergeCell ref="J29:J33"/>
    <mergeCell ref="G35:G36"/>
    <mergeCell ref="H35:H36"/>
    <mergeCell ref="I35:I37"/>
    <mergeCell ref="J35:J37"/>
    <mergeCell ref="I29:I33"/>
    <mergeCell ref="J49:J51"/>
    <mergeCell ref="K49:K51"/>
    <mergeCell ref="I44:I47"/>
    <mergeCell ref="J44:J47"/>
    <mergeCell ref="K44:K47"/>
    <mergeCell ref="B66:J66"/>
    <mergeCell ref="B67:J67"/>
    <mergeCell ref="N53:N55"/>
    <mergeCell ref="K29:K33"/>
    <mergeCell ref="I53:I55"/>
    <mergeCell ref="B64:J64"/>
    <mergeCell ref="B65:J65"/>
    <mergeCell ref="J53:J55"/>
    <mergeCell ref="K53:K55"/>
    <mergeCell ref="I39:I42"/>
    <mergeCell ref="P4:Q5"/>
    <mergeCell ref="P61:Q61"/>
    <mergeCell ref="P62:Q62"/>
    <mergeCell ref="A2:Q2"/>
    <mergeCell ref="P6:Q7"/>
    <mergeCell ref="O4:O7"/>
    <mergeCell ref="G4:H5"/>
    <mergeCell ref="N4:N7"/>
    <mergeCell ref="J39:J42"/>
    <mergeCell ref="I49:I51"/>
    <mergeCell ref="Q41:Q43"/>
    <mergeCell ref="P46:P48"/>
    <mergeCell ref="Q46:Q48"/>
    <mergeCell ref="P55:P56"/>
    <mergeCell ref="Q55:Q56"/>
    <mergeCell ref="P41:P43"/>
    <mergeCell ref="Q51:Q52"/>
  </mergeCells>
  <printOptions/>
  <pageMargins left="0.5511811023622047" right="0.15748031496062992" top="0.5905511811023623" bottom="0.3937007874015748" header="0.3937007874015748" footer="0.1968503937007874"/>
  <pageSetup fitToHeight="1" fitToWidth="1" horizontalDpi="600" verticalDpi="600" orientation="portrait" paperSize="9" scale="66" r:id="rId2"/>
  <headerFooter alignWithMargins="0">
    <oddHeader>&amp;L様式第２号の１</oddHeader>
  </headerFooter>
  <rowBreaks count="1" manualBreakCount="1">
    <brk id="2" max="25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C33"/>
  <sheetViews>
    <sheetView zoomScale="75" zoomScaleNormal="75" workbookViewId="0" topLeftCell="A1">
      <selection activeCell="H30" sqref="H30:P30"/>
    </sheetView>
  </sheetViews>
  <sheetFormatPr defaultColWidth="9.00390625" defaultRowHeight="26.25" customHeight="1"/>
  <cols>
    <col min="1" max="1" width="20.625" style="90" customWidth="1"/>
    <col min="2" max="2" width="3.625" style="90" customWidth="1"/>
    <col min="3" max="3" width="10.50390625" style="90" customWidth="1"/>
    <col min="4" max="4" width="14.00390625" style="90" customWidth="1"/>
    <col min="5" max="5" width="7.50390625" style="90" customWidth="1"/>
    <col min="6" max="6" width="5.625" style="90" customWidth="1"/>
    <col min="7" max="7" width="2.25390625" style="90" customWidth="1"/>
    <col min="8" max="8" width="13.75390625" style="90" customWidth="1"/>
    <col min="9" max="9" width="3.00390625" style="90" customWidth="1"/>
    <col min="10" max="10" width="3.625" style="90" customWidth="1"/>
    <col min="11" max="11" width="13.875" style="90" customWidth="1"/>
    <col min="12" max="12" width="2.50390625" style="90" customWidth="1"/>
    <col min="13" max="13" width="5.50390625" style="90" customWidth="1"/>
    <col min="14" max="14" width="12.125" style="90" customWidth="1"/>
    <col min="15" max="15" width="8.125" style="90" customWidth="1"/>
    <col min="16" max="16" width="1.625" style="90" customWidth="1"/>
    <col min="17" max="19" width="8.375" style="90" customWidth="1"/>
    <col min="20" max="21" width="5.25390625" style="90" bestFit="1" customWidth="1"/>
    <col min="22" max="22" width="7.125" style="90" bestFit="1" customWidth="1"/>
    <col min="23" max="24" width="5.25390625" style="90" bestFit="1" customWidth="1"/>
    <col min="25" max="25" width="7.125" style="90" bestFit="1" customWidth="1"/>
    <col min="26" max="27" width="5.25390625" style="90" bestFit="1" customWidth="1"/>
    <col min="28" max="28" width="7.125" style="90" bestFit="1" customWidth="1"/>
    <col min="29" max="29" width="5.25390625" style="90" bestFit="1" customWidth="1"/>
    <col min="30" max="16384" width="9.00390625" style="90" customWidth="1"/>
  </cols>
  <sheetData>
    <row r="1" spans="1:16" ht="26.25" customHeight="1" thickBot="1">
      <c r="A1" s="90" t="s">
        <v>445</v>
      </c>
      <c r="N1" s="733"/>
      <c r="O1" s="733"/>
      <c r="P1" s="733"/>
    </row>
    <row r="2" spans="1:19" ht="26.25" customHeight="1" thickBot="1">
      <c r="A2" s="792" t="s">
        <v>381</v>
      </c>
      <c r="B2" s="793"/>
      <c r="C2" s="793"/>
      <c r="D2" s="793"/>
      <c r="E2" s="793"/>
      <c r="F2" s="793"/>
      <c r="G2" s="793"/>
      <c r="H2" s="793"/>
      <c r="I2" s="793"/>
      <c r="J2" s="793"/>
      <c r="K2" s="793"/>
      <c r="L2" s="793"/>
      <c r="M2" s="793"/>
      <c r="N2" s="793"/>
      <c r="O2" s="793"/>
      <c r="P2" s="794"/>
      <c r="Q2" s="343"/>
      <c r="R2" s="343"/>
      <c r="S2" s="343"/>
    </row>
    <row r="3" spans="1:19" ht="27.75" customHeight="1">
      <c r="A3" s="344" t="s">
        <v>57</v>
      </c>
      <c r="B3" s="345"/>
      <c r="C3" s="795">
        <f>'共通事項①'!C5</f>
        <v>4202000587</v>
      </c>
      <c r="D3" s="796"/>
      <c r="E3" s="797" t="str">
        <f>'共通事項①'!G5</f>
        <v>公共下水道高木瀬地区地質調査委託</v>
      </c>
      <c r="F3" s="797"/>
      <c r="G3" s="797"/>
      <c r="H3" s="797"/>
      <c r="I3" s="797"/>
      <c r="J3" s="797"/>
      <c r="K3" s="797"/>
      <c r="L3" s="797"/>
      <c r="M3" s="797"/>
      <c r="N3" s="797"/>
      <c r="O3" s="797"/>
      <c r="P3" s="347"/>
      <c r="Q3" s="343"/>
      <c r="R3" s="343"/>
      <c r="S3" s="343"/>
    </row>
    <row r="4" spans="1:19" ht="27.75" customHeight="1">
      <c r="A4" s="250" t="s">
        <v>446</v>
      </c>
      <c r="B4" s="155"/>
      <c r="C4" s="798" t="str">
        <f>'共通事項①'!K10</f>
        <v>㈱○×エンジニアリング</v>
      </c>
      <c r="D4" s="798"/>
      <c r="E4" s="798"/>
      <c r="F4" s="798"/>
      <c r="G4" s="798"/>
      <c r="H4" s="798"/>
      <c r="I4" s="798"/>
      <c r="J4" s="798"/>
      <c r="K4" s="348" t="s">
        <v>58</v>
      </c>
      <c r="L4" s="349"/>
      <c r="M4" s="799">
        <f>'共通事項①'!J6</f>
        <v>8400000</v>
      </c>
      <c r="N4" s="799"/>
      <c r="O4" s="799"/>
      <c r="P4" s="350"/>
      <c r="Q4" s="343"/>
      <c r="R4" s="343"/>
      <c r="S4" s="343"/>
    </row>
    <row r="5" spans="1:19" ht="27.75" customHeight="1">
      <c r="A5" s="250" t="s">
        <v>59</v>
      </c>
      <c r="B5" s="210"/>
      <c r="C5" s="787">
        <f>'共通事項①'!C8</f>
        <v>39646</v>
      </c>
      <c r="D5" s="787"/>
      <c r="E5" s="351" t="s">
        <v>326</v>
      </c>
      <c r="F5" s="788">
        <f>'共通事項①'!J8</f>
        <v>39887</v>
      </c>
      <c r="G5" s="788"/>
      <c r="H5" s="789"/>
      <c r="I5" s="789"/>
      <c r="J5" s="790"/>
      <c r="K5" s="348" t="s">
        <v>447</v>
      </c>
      <c r="L5" s="734">
        <f>'共通事項①'!C9</f>
        <v>39892</v>
      </c>
      <c r="M5" s="735"/>
      <c r="N5" s="735"/>
      <c r="O5" s="791">
        <f>'共通事項①'!J9</f>
        <v>0.625</v>
      </c>
      <c r="P5" s="763"/>
      <c r="Q5" s="343"/>
      <c r="R5" s="343"/>
      <c r="S5" s="343"/>
    </row>
    <row r="6" spans="1:19" ht="27.75" customHeight="1" thickBot="1">
      <c r="A6" s="352" t="s">
        <v>61</v>
      </c>
      <c r="B6" s="353"/>
      <c r="C6" s="780" t="str">
        <f>'共通事項①'!C11</f>
        <v>地質　一郎</v>
      </c>
      <c r="D6" s="780"/>
      <c r="E6" s="780"/>
      <c r="F6" s="781" t="s">
        <v>62</v>
      </c>
      <c r="G6" s="782"/>
      <c r="H6" s="783"/>
      <c r="I6" s="354"/>
      <c r="J6" s="780" t="str">
        <f>'共通事項①'!C12</f>
        <v>地質　二郎</v>
      </c>
      <c r="K6" s="780"/>
      <c r="L6" s="780"/>
      <c r="M6" s="780"/>
      <c r="N6" s="780"/>
      <c r="O6" s="780"/>
      <c r="P6" s="355"/>
      <c r="Q6" s="343"/>
      <c r="R6" s="343"/>
      <c r="S6" s="343"/>
    </row>
    <row r="7" spans="1:19" ht="51.75" customHeight="1">
      <c r="A7" s="356" t="s">
        <v>448</v>
      </c>
      <c r="B7" s="784" t="s">
        <v>74</v>
      </c>
      <c r="C7" s="779"/>
      <c r="D7" s="784">
        <f>'共通事項①'!F4</f>
        <v>0</v>
      </c>
      <c r="E7" s="779"/>
      <c r="F7" s="357" t="s">
        <v>76</v>
      </c>
      <c r="G7" s="785" t="str">
        <f>'共通事項①'!I13</f>
        <v>事業第一係長</v>
      </c>
      <c r="H7" s="786"/>
      <c r="I7" s="785" t="s">
        <v>75</v>
      </c>
      <c r="J7" s="786"/>
      <c r="K7" s="785" t="str">
        <f>'共通事項①'!Q13</f>
        <v>下水　太郎</v>
      </c>
      <c r="L7" s="737"/>
      <c r="M7" s="737"/>
      <c r="N7" s="358" t="s">
        <v>73</v>
      </c>
      <c r="O7" s="346"/>
      <c r="P7" s="342"/>
      <c r="Q7" s="343"/>
      <c r="R7" s="343"/>
      <c r="S7" s="343"/>
    </row>
    <row r="8" spans="1:19" ht="51.75" customHeight="1">
      <c r="A8" s="250" t="s">
        <v>363</v>
      </c>
      <c r="B8" s="764" t="s">
        <v>74</v>
      </c>
      <c r="C8" s="741"/>
      <c r="D8" s="764">
        <f>'共通事項①'!F4</f>
        <v>0</v>
      </c>
      <c r="E8" s="741"/>
      <c r="F8" s="92" t="s">
        <v>76</v>
      </c>
      <c r="G8" s="764" t="str">
        <f>'共通事項①'!I14</f>
        <v>主幹</v>
      </c>
      <c r="H8" s="741"/>
      <c r="I8" s="764" t="s">
        <v>75</v>
      </c>
      <c r="J8" s="741"/>
      <c r="K8" s="764" t="str">
        <f>'共通事項①'!Q14</f>
        <v>下水　次郎</v>
      </c>
      <c r="L8" s="740"/>
      <c r="M8" s="740"/>
      <c r="N8" s="359" t="s">
        <v>73</v>
      </c>
      <c r="O8" s="341"/>
      <c r="P8" s="251"/>
      <c r="Q8" s="343"/>
      <c r="R8" s="343"/>
      <c r="S8" s="343"/>
    </row>
    <row r="9" spans="1:19" s="340" customFormat="1" ht="51.75" customHeight="1">
      <c r="A9" s="360" t="s">
        <v>367</v>
      </c>
      <c r="B9" s="764" t="s">
        <v>74</v>
      </c>
      <c r="C9" s="741"/>
      <c r="D9" s="764" t="str">
        <f>'共通事項①'!C16</f>
        <v>財務課</v>
      </c>
      <c r="E9" s="741"/>
      <c r="F9" s="92" t="s">
        <v>76</v>
      </c>
      <c r="G9" s="764" t="str">
        <f>'共通事項①'!I16</f>
        <v>副検査監</v>
      </c>
      <c r="H9" s="741"/>
      <c r="I9" s="764" t="s">
        <v>75</v>
      </c>
      <c r="J9" s="741"/>
      <c r="K9" s="764" t="str">
        <f>'共通事項①'!Q16</f>
        <v>検査　太郎</v>
      </c>
      <c r="L9" s="740"/>
      <c r="M9" s="740"/>
      <c r="N9" s="359" t="s">
        <v>73</v>
      </c>
      <c r="O9" s="341"/>
      <c r="P9" s="251"/>
      <c r="Q9" s="361"/>
      <c r="R9" s="361"/>
      <c r="S9" s="361"/>
    </row>
    <row r="10" spans="1:19" s="340" customFormat="1" ht="33" customHeight="1">
      <c r="A10" s="774" t="s">
        <v>368</v>
      </c>
      <c r="B10" s="775"/>
      <c r="C10" s="775"/>
      <c r="D10" s="775"/>
      <c r="E10" s="776"/>
      <c r="F10" s="764" t="s">
        <v>331</v>
      </c>
      <c r="G10" s="740"/>
      <c r="H10" s="741"/>
      <c r="I10" s="764" t="s">
        <v>365</v>
      </c>
      <c r="J10" s="740"/>
      <c r="K10" s="740"/>
      <c r="L10" s="741"/>
      <c r="M10" s="765" t="s">
        <v>77</v>
      </c>
      <c r="N10" s="765"/>
      <c r="O10" s="765"/>
      <c r="P10" s="766"/>
      <c r="Q10" s="361"/>
      <c r="R10" s="361"/>
      <c r="S10" s="361"/>
    </row>
    <row r="11" spans="1:29" s="91" customFormat="1" ht="50.25" customHeight="1">
      <c r="A11" s="777"/>
      <c r="B11" s="778"/>
      <c r="C11" s="778"/>
      <c r="D11" s="778"/>
      <c r="E11" s="779"/>
      <c r="F11" s="764" t="s">
        <v>333</v>
      </c>
      <c r="G11" s="740"/>
      <c r="H11" s="741"/>
      <c r="I11" s="764" t="s">
        <v>366</v>
      </c>
      <c r="J11" s="740"/>
      <c r="K11" s="740"/>
      <c r="L11" s="741"/>
      <c r="M11" s="765"/>
      <c r="N11" s="765"/>
      <c r="O11" s="765"/>
      <c r="P11" s="766"/>
      <c r="Q11" s="362"/>
      <c r="R11" s="362"/>
      <c r="S11" s="362"/>
      <c r="X11" s="773"/>
      <c r="Y11" s="773"/>
      <c r="Z11" s="773"/>
      <c r="AA11" s="773"/>
      <c r="AB11" s="773"/>
      <c r="AC11" s="773"/>
    </row>
    <row r="12" spans="1:19" s="91" customFormat="1" ht="28.5" customHeight="1">
      <c r="A12" s="770" t="s">
        <v>109</v>
      </c>
      <c r="B12" s="764" t="s">
        <v>118</v>
      </c>
      <c r="C12" s="740"/>
      <c r="D12" s="740"/>
      <c r="E12" s="741"/>
      <c r="F12" s="764">
        <f>'集計表①'!J12</f>
        <v>28</v>
      </c>
      <c r="G12" s="740"/>
      <c r="H12" s="741"/>
      <c r="I12" s="767" t="s">
        <v>455</v>
      </c>
      <c r="J12" s="768"/>
      <c r="K12" s="768"/>
      <c r="L12" s="769"/>
      <c r="M12" s="765" t="s">
        <v>450</v>
      </c>
      <c r="N12" s="765"/>
      <c r="O12" s="765">
        <f>F12</f>
        <v>28</v>
      </c>
      <c r="P12" s="766"/>
      <c r="Q12" s="362"/>
      <c r="R12" s="362"/>
      <c r="S12" s="362"/>
    </row>
    <row r="13" spans="1:19" ht="28.5" customHeight="1">
      <c r="A13" s="770"/>
      <c r="B13" s="764" t="s">
        <v>142</v>
      </c>
      <c r="C13" s="740"/>
      <c r="D13" s="740"/>
      <c r="E13" s="741"/>
      <c r="F13" s="764">
        <f>'集計表①'!J18</f>
        <v>20</v>
      </c>
      <c r="G13" s="740"/>
      <c r="H13" s="741"/>
      <c r="I13" s="764">
        <f>'集計表①'!M18</f>
        <v>20</v>
      </c>
      <c r="J13" s="740"/>
      <c r="K13" s="740"/>
      <c r="L13" s="741"/>
      <c r="M13" s="765" t="s">
        <v>451</v>
      </c>
      <c r="N13" s="765"/>
      <c r="O13" s="765">
        <f>F13*0.6+I13*0.4</f>
        <v>20</v>
      </c>
      <c r="P13" s="766"/>
      <c r="Q13" s="343"/>
      <c r="R13" s="343"/>
      <c r="S13" s="343"/>
    </row>
    <row r="14" spans="1:19" ht="28.5" customHeight="1">
      <c r="A14" s="770"/>
      <c r="B14" s="765" t="s">
        <v>63</v>
      </c>
      <c r="C14" s="765"/>
      <c r="D14" s="764" t="s">
        <v>353</v>
      </c>
      <c r="E14" s="741"/>
      <c r="F14" s="767" t="s">
        <v>455</v>
      </c>
      <c r="G14" s="768"/>
      <c r="H14" s="769"/>
      <c r="I14" s="767" t="s">
        <v>455</v>
      </c>
      <c r="J14" s="768"/>
      <c r="K14" s="768"/>
      <c r="L14" s="769"/>
      <c r="M14" s="771" t="s">
        <v>450</v>
      </c>
      <c r="N14" s="771"/>
      <c r="O14" s="771" t="s">
        <v>455</v>
      </c>
      <c r="P14" s="772"/>
      <c r="Q14" s="343"/>
      <c r="R14" s="343"/>
      <c r="S14" s="343"/>
    </row>
    <row r="15" spans="1:19" ht="28.5" customHeight="1">
      <c r="A15" s="770"/>
      <c r="B15" s="765"/>
      <c r="C15" s="765"/>
      <c r="D15" s="764" t="s">
        <v>354</v>
      </c>
      <c r="E15" s="741"/>
      <c r="F15" s="767" t="s">
        <v>455</v>
      </c>
      <c r="G15" s="768"/>
      <c r="H15" s="769"/>
      <c r="I15" s="767" t="s">
        <v>455</v>
      </c>
      <c r="J15" s="768"/>
      <c r="K15" s="768"/>
      <c r="L15" s="769"/>
      <c r="M15" s="771" t="s">
        <v>450</v>
      </c>
      <c r="N15" s="771"/>
      <c r="O15" s="771" t="s">
        <v>455</v>
      </c>
      <c r="P15" s="772"/>
      <c r="Q15" s="343"/>
      <c r="R15" s="343"/>
      <c r="S15" s="343"/>
    </row>
    <row r="16" spans="1:19" ht="28.5" customHeight="1">
      <c r="A16" s="770"/>
      <c r="B16" s="764" t="s">
        <v>308</v>
      </c>
      <c r="C16" s="740"/>
      <c r="D16" s="740"/>
      <c r="E16" s="741"/>
      <c r="F16" s="764" t="s">
        <v>455</v>
      </c>
      <c r="G16" s="740"/>
      <c r="H16" s="741"/>
      <c r="I16" s="767" t="s">
        <v>455</v>
      </c>
      <c r="J16" s="768"/>
      <c r="K16" s="768"/>
      <c r="L16" s="769"/>
      <c r="M16" s="771" t="s">
        <v>81</v>
      </c>
      <c r="N16" s="771"/>
      <c r="O16" s="765" t="s">
        <v>455</v>
      </c>
      <c r="P16" s="766"/>
      <c r="Q16" s="343"/>
      <c r="R16" s="343"/>
      <c r="S16" s="343"/>
    </row>
    <row r="17" spans="1:19" ht="28.5" customHeight="1">
      <c r="A17" s="770" t="s">
        <v>166</v>
      </c>
      <c r="B17" s="764" t="s">
        <v>167</v>
      </c>
      <c r="C17" s="740"/>
      <c r="D17" s="740"/>
      <c r="E17" s="741"/>
      <c r="F17" s="764">
        <f>'集計表①'!J34</f>
        <v>20</v>
      </c>
      <c r="G17" s="740"/>
      <c r="H17" s="741"/>
      <c r="I17" s="767" t="s">
        <v>455</v>
      </c>
      <c r="J17" s="768"/>
      <c r="K17" s="768"/>
      <c r="L17" s="769"/>
      <c r="M17" s="765" t="s">
        <v>452</v>
      </c>
      <c r="N17" s="765"/>
      <c r="O17" s="765">
        <f>F17</f>
        <v>20</v>
      </c>
      <c r="P17" s="766"/>
      <c r="Q17" s="343"/>
      <c r="R17" s="343"/>
      <c r="S17" s="343"/>
    </row>
    <row r="18" spans="1:19" ht="28.5" customHeight="1">
      <c r="A18" s="770"/>
      <c r="B18" s="764" t="s">
        <v>168</v>
      </c>
      <c r="C18" s="740"/>
      <c r="D18" s="740"/>
      <c r="E18" s="741"/>
      <c r="F18" s="764">
        <f>'集計表①'!J38</f>
        <v>20</v>
      </c>
      <c r="G18" s="740"/>
      <c r="H18" s="741"/>
      <c r="I18" s="767" t="s">
        <v>455</v>
      </c>
      <c r="J18" s="768"/>
      <c r="K18" s="768"/>
      <c r="L18" s="769"/>
      <c r="M18" s="765" t="s">
        <v>452</v>
      </c>
      <c r="N18" s="765"/>
      <c r="O18" s="765">
        <f>F18</f>
        <v>20</v>
      </c>
      <c r="P18" s="766"/>
      <c r="Q18" s="343"/>
      <c r="R18" s="343"/>
      <c r="S18" s="343"/>
    </row>
    <row r="19" spans="1:19" ht="28.5" customHeight="1">
      <c r="A19" s="770"/>
      <c r="B19" s="764" t="s">
        <v>69</v>
      </c>
      <c r="C19" s="740"/>
      <c r="D19" s="740"/>
      <c r="E19" s="741"/>
      <c r="F19" s="764">
        <f>'集計表①'!J43</f>
        <v>60</v>
      </c>
      <c r="G19" s="740"/>
      <c r="H19" s="741"/>
      <c r="I19" s="767" t="s">
        <v>455</v>
      </c>
      <c r="J19" s="768"/>
      <c r="K19" s="768"/>
      <c r="L19" s="769"/>
      <c r="M19" s="765" t="s">
        <v>452</v>
      </c>
      <c r="N19" s="765"/>
      <c r="O19" s="765">
        <f>F19</f>
        <v>60</v>
      </c>
      <c r="P19" s="766"/>
      <c r="Q19" s="343"/>
      <c r="R19" s="343"/>
      <c r="S19" s="343"/>
    </row>
    <row r="20" spans="1:19" ht="28.5" customHeight="1">
      <c r="A20" s="252" t="s">
        <v>218</v>
      </c>
      <c r="B20" s="764" t="s">
        <v>219</v>
      </c>
      <c r="C20" s="740"/>
      <c r="D20" s="740"/>
      <c r="E20" s="741"/>
      <c r="F20" s="765">
        <f>'集計表①'!J48</f>
        <v>20</v>
      </c>
      <c r="G20" s="765"/>
      <c r="H20" s="765"/>
      <c r="I20" s="767" t="s">
        <v>455</v>
      </c>
      <c r="J20" s="768"/>
      <c r="K20" s="768"/>
      <c r="L20" s="769"/>
      <c r="M20" s="765" t="s">
        <v>452</v>
      </c>
      <c r="N20" s="765"/>
      <c r="O20" s="765">
        <f>F20</f>
        <v>20</v>
      </c>
      <c r="P20" s="766"/>
      <c r="Q20" s="343"/>
      <c r="R20" s="343"/>
      <c r="S20" s="343"/>
    </row>
    <row r="21" spans="1:19" ht="28.5" customHeight="1">
      <c r="A21" s="252" t="s">
        <v>240</v>
      </c>
      <c r="B21" s="764" t="s">
        <v>241</v>
      </c>
      <c r="C21" s="740"/>
      <c r="D21" s="740"/>
      <c r="E21" s="741"/>
      <c r="F21" s="765">
        <f>'集計表①'!J52</f>
        <v>20</v>
      </c>
      <c r="G21" s="765"/>
      <c r="H21" s="765"/>
      <c r="I21" s="767" t="s">
        <v>455</v>
      </c>
      <c r="J21" s="768"/>
      <c r="K21" s="768"/>
      <c r="L21" s="769"/>
      <c r="M21" s="765" t="s">
        <v>452</v>
      </c>
      <c r="N21" s="765"/>
      <c r="O21" s="765">
        <f>F21</f>
        <v>20</v>
      </c>
      <c r="P21" s="766"/>
      <c r="Q21" s="343"/>
      <c r="R21" s="343"/>
      <c r="S21" s="343"/>
    </row>
    <row r="22" spans="1:19" ht="28.5" customHeight="1">
      <c r="A22" s="739" t="s">
        <v>270</v>
      </c>
      <c r="B22" s="740"/>
      <c r="C22" s="740"/>
      <c r="D22" s="740"/>
      <c r="E22" s="741"/>
      <c r="F22" s="761">
        <f>'集計表①'!J56</f>
        <v>20</v>
      </c>
      <c r="G22" s="761"/>
      <c r="H22" s="761"/>
      <c r="I22" s="764">
        <f>'集計表①'!M56</f>
        <v>20</v>
      </c>
      <c r="J22" s="740"/>
      <c r="K22" s="740"/>
      <c r="L22" s="741"/>
      <c r="M22" s="761" t="s">
        <v>453</v>
      </c>
      <c r="N22" s="761"/>
      <c r="O22" s="761">
        <f>F22*0.6+I22*0.4</f>
        <v>20</v>
      </c>
      <c r="P22" s="762"/>
      <c r="Q22" s="343"/>
      <c r="R22" s="343"/>
      <c r="S22" s="343"/>
    </row>
    <row r="23" spans="1:19" ht="28.5" customHeight="1">
      <c r="A23" s="739" t="s">
        <v>373</v>
      </c>
      <c r="B23" s="740"/>
      <c r="C23" s="740"/>
      <c r="D23" s="740"/>
      <c r="E23" s="740"/>
      <c r="F23" s="740"/>
      <c r="G23" s="740"/>
      <c r="H23" s="740"/>
      <c r="I23" s="740"/>
      <c r="J23" s="740"/>
      <c r="K23" s="740"/>
      <c r="L23" s="740"/>
      <c r="M23" s="740"/>
      <c r="N23" s="740"/>
      <c r="O23" s="740"/>
      <c r="P23" s="763"/>
      <c r="Q23" s="343"/>
      <c r="R23" s="343"/>
      <c r="S23" s="343"/>
    </row>
    <row r="24" spans="1:19" ht="28.5" customHeight="1">
      <c r="A24" s="751" t="s">
        <v>70</v>
      </c>
      <c r="B24" s="752"/>
      <c r="C24" s="752"/>
      <c r="D24" s="752"/>
      <c r="E24" s="753"/>
      <c r="F24" s="742">
        <f>'集計表①'!Q60</f>
        <v>22</v>
      </c>
      <c r="G24" s="743"/>
      <c r="H24" s="743"/>
      <c r="I24" s="743"/>
      <c r="J24" s="743"/>
      <c r="K24" s="743"/>
      <c r="L24" s="743"/>
      <c r="M24" s="743"/>
      <c r="N24" s="743"/>
      <c r="O24" s="743"/>
      <c r="P24" s="744"/>
      <c r="Q24" s="343"/>
      <c r="R24" s="343"/>
      <c r="S24" s="343"/>
    </row>
    <row r="25" spans="1:19" ht="28.5" customHeight="1">
      <c r="A25" s="751" t="s">
        <v>71</v>
      </c>
      <c r="B25" s="752"/>
      <c r="C25" s="752"/>
      <c r="D25" s="752"/>
      <c r="E25" s="753"/>
      <c r="F25" s="742">
        <f>'集計表①'!P61</f>
        <v>0</v>
      </c>
      <c r="G25" s="743"/>
      <c r="H25" s="759"/>
      <c r="I25" s="759"/>
      <c r="J25" s="759"/>
      <c r="K25" s="759"/>
      <c r="L25" s="759"/>
      <c r="M25" s="759"/>
      <c r="N25" s="759"/>
      <c r="O25" s="759"/>
      <c r="P25" s="760"/>
      <c r="Q25" s="343"/>
      <c r="R25" s="343"/>
      <c r="S25" s="343"/>
    </row>
    <row r="26" spans="1:19" ht="28.5" customHeight="1">
      <c r="A26" s="751" t="s">
        <v>72</v>
      </c>
      <c r="B26" s="752"/>
      <c r="C26" s="752"/>
      <c r="D26" s="752"/>
      <c r="E26" s="753"/>
      <c r="F26" s="742">
        <f>'集計表①'!P62</f>
        <v>0</v>
      </c>
      <c r="G26" s="743"/>
      <c r="H26" s="759"/>
      <c r="I26" s="759"/>
      <c r="J26" s="759"/>
      <c r="K26" s="759"/>
      <c r="L26" s="759"/>
      <c r="M26" s="759"/>
      <c r="N26" s="759"/>
      <c r="O26" s="759"/>
      <c r="P26" s="760"/>
      <c r="Q26" s="343"/>
      <c r="R26" s="343"/>
      <c r="S26" s="343"/>
    </row>
    <row r="27" spans="1:19" ht="28.5" customHeight="1">
      <c r="A27" s="751" t="s">
        <v>348</v>
      </c>
      <c r="B27" s="752"/>
      <c r="C27" s="752"/>
      <c r="D27" s="752"/>
      <c r="E27" s="753"/>
      <c r="F27" s="742">
        <f>F24+F25+F26</f>
        <v>22</v>
      </c>
      <c r="G27" s="743"/>
      <c r="H27" s="743"/>
      <c r="I27" s="743"/>
      <c r="J27" s="743"/>
      <c r="K27" s="743"/>
      <c r="L27" s="743"/>
      <c r="M27" s="743"/>
      <c r="N27" s="743"/>
      <c r="O27" s="743"/>
      <c r="P27" s="744"/>
      <c r="Q27" s="343"/>
      <c r="R27" s="343"/>
      <c r="S27" s="343"/>
    </row>
    <row r="28" spans="1:19" ht="28.5" customHeight="1" thickBot="1">
      <c r="A28" s="754" t="s">
        <v>345</v>
      </c>
      <c r="B28" s="755"/>
      <c r="C28" s="755"/>
      <c r="D28" s="755"/>
      <c r="E28" s="756"/>
      <c r="F28" s="757" t="str">
        <f>IF(F27&gt;=80,"A",(IF(F27&gt;=75,"B",(IF(F27&gt;=65,"C",(IF(F27&gt;=60,"D","E")))))))</f>
        <v>E</v>
      </c>
      <c r="G28" s="757"/>
      <c r="H28" s="757"/>
      <c r="I28" s="757"/>
      <c r="J28" s="757"/>
      <c r="K28" s="757"/>
      <c r="L28" s="757"/>
      <c r="M28" s="757"/>
      <c r="N28" s="757"/>
      <c r="O28" s="757"/>
      <c r="P28" s="758"/>
      <c r="Q28" s="343"/>
      <c r="R28" s="343"/>
      <c r="S28" s="343"/>
    </row>
    <row r="29" spans="1:19" ht="28.5" customHeight="1">
      <c r="A29" s="736" t="s">
        <v>449</v>
      </c>
      <c r="B29" s="737"/>
      <c r="C29" s="737"/>
      <c r="D29" s="737"/>
      <c r="E29" s="737"/>
      <c r="F29" s="737"/>
      <c r="G29" s="737"/>
      <c r="H29" s="737"/>
      <c r="I29" s="737"/>
      <c r="J29" s="737"/>
      <c r="K29" s="737"/>
      <c r="L29" s="737"/>
      <c r="M29" s="737"/>
      <c r="N29" s="737"/>
      <c r="O29" s="737"/>
      <c r="P29" s="738"/>
      <c r="Q29" s="343"/>
      <c r="R29" s="343"/>
      <c r="S29" s="343"/>
    </row>
    <row r="30" spans="1:19" ht="28.5" customHeight="1">
      <c r="A30" s="739" t="s">
        <v>433</v>
      </c>
      <c r="B30" s="740"/>
      <c r="C30" s="740"/>
      <c r="D30" s="740"/>
      <c r="E30" s="740"/>
      <c r="F30" s="740"/>
      <c r="G30" s="741"/>
      <c r="H30" s="742" t="s">
        <v>389</v>
      </c>
      <c r="I30" s="743"/>
      <c r="J30" s="743"/>
      <c r="K30" s="743"/>
      <c r="L30" s="743"/>
      <c r="M30" s="743"/>
      <c r="N30" s="743"/>
      <c r="O30" s="743"/>
      <c r="P30" s="744"/>
      <c r="Q30" s="343"/>
      <c r="R30" s="343"/>
      <c r="S30" s="343"/>
    </row>
    <row r="31" spans="1:19" ht="151.5" customHeight="1" thickBot="1">
      <c r="A31" s="745"/>
      <c r="B31" s="746"/>
      <c r="C31" s="746"/>
      <c r="D31" s="746"/>
      <c r="E31" s="746"/>
      <c r="F31" s="746"/>
      <c r="G31" s="747"/>
      <c r="H31" s="748"/>
      <c r="I31" s="749"/>
      <c r="J31" s="749"/>
      <c r="K31" s="749"/>
      <c r="L31" s="749"/>
      <c r="M31" s="749"/>
      <c r="N31" s="749"/>
      <c r="O31" s="749"/>
      <c r="P31" s="750"/>
      <c r="Q31" s="343"/>
      <c r="R31" s="343"/>
      <c r="S31" s="343"/>
    </row>
    <row r="32" spans="1:19" ht="26.25" customHeight="1" thickBot="1">
      <c r="A32" s="729" t="str">
        <f>IF(A31="","所見を記入","")</f>
        <v>所見を記入</v>
      </c>
      <c r="B32" s="730"/>
      <c r="C32" s="730"/>
      <c r="D32" s="730"/>
      <c r="E32" s="730"/>
      <c r="F32" s="730"/>
      <c r="G32" s="731"/>
      <c r="H32" s="729" t="str">
        <f>IF(H31="","所見を記入","")</f>
        <v>所見を記入</v>
      </c>
      <c r="I32" s="730"/>
      <c r="J32" s="730"/>
      <c r="K32" s="730"/>
      <c r="L32" s="730"/>
      <c r="M32" s="730"/>
      <c r="N32" s="730"/>
      <c r="O32" s="730"/>
      <c r="P32" s="731"/>
      <c r="Q32" s="343"/>
      <c r="R32" s="343"/>
      <c r="S32" s="343"/>
    </row>
    <row r="33" spans="1:19" ht="33" customHeight="1">
      <c r="A33" s="732" t="s">
        <v>332</v>
      </c>
      <c r="B33" s="732"/>
      <c r="C33" s="732"/>
      <c r="D33" s="732"/>
      <c r="E33" s="732"/>
      <c r="F33" s="732"/>
      <c r="G33" s="732"/>
      <c r="H33" s="732"/>
      <c r="I33" s="732"/>
      <c r="J33" s="732"/>
      <c r="K33" s="732"/>
      <c r="L33" s="732"/>
      <c r="M33" s="732"/>
      <c r="N33" s="732"/>
      <c r="O33" s="732"/>
      <c r="P33" s="732"/>
      <c r="Q33" s="343"/>
      <c r="R33" s="343"/>
      <c r="S33" s="343"/>
    </row>
  </sheetData>
  <sheetProtection sheet="1" objects="1" scenarios="1"/>
  <mergeCells count="113">
    <mergeCell ref="C5:D5"/>
    <mergeCell ref="F5:J5"/>
    <mergeCell ref="O5:P5"/>
    <mergeCell ref="A2:P2"/>
    <mergeCell ref="C3:D3"/>
    <mergeCell ref="E3:O3"/>
    <mergeCell ref="C4:J4"/>
    <mergeCell ref="M4:O4"/>
    <mergeCell ref="C6:E6"/>
    <mergeCell ref="F6:H6"/>
    <mergeCell ref="J6:O6"/>
    <mergeCell ref="B7:C7"/>
    <mergeCell ref="D7:E7"/>
    <mergeCell ref="G7:H7"/>
    <mergeCell ref="I7:J7"/>
    <mergeCell ref="K7:M7"/>
    <mergeCell ref="K8:M8"/>
    <mergeCell ref="B9:C9"/>
    <mergeCell ref="D9:E9"/>
    <mergeCell ref="G9:H9"/>
    <mergeCell ref="I9:J9"/>
    <mergeCell ref="K9:M9"/>
    <mergeCell ref="B8:C8"/>
    <mergeCell ref="D8:E8"/>
    <mergeCell ref="G8:H8"/>
    <mergeCell ref="I8:J8"/>
    <mergeCell ref="A10:E11"/>
    <mergeCell ref="F10:H10"/>
    <mergeCell ref="I10:L10"/>
    <mergeCell ref="M10:P11"/>
    <mergeCell ref="F11:H11"/>
    <mergeCell ref="I11:L11"/>
    <mergeCell ref="X11:Z11"/>
    <mergeCell ref="AA11:AC11"/>
    <mergeCell ref="A12:A16"/>
    <mergeCell ref="B12:E12"/>
    <mergeCell ref="F12:H12"/>
    <mergeCell ref="I12:L12"/>
    <mergeCell ref="M12:N12"/>
    <mergeCell ref="O12:P12"/>
    <mergeCell ref="B13:E13"/>
    <mergeCell ref="F13:H13"/>
    <mergeCell ref="I13:L13"/>
    <mergeCell ref="M13:N13"/>
    <mergeCell ref="O13:P13"/>
    <mergeCell ref="B14:C15"/>
    <mergeCell ref="D14:E14"/>
    <mergeCell ref="F14:H14"/>
    <mergeCell ref="I14:L14"/>
    <mergeCell ref="M14:N14"/>
    <mergeCell ref="O14:P14"/>
    <mergeCell ref="D15:E15"/>
    <mergeCell ref="F15:H15"/>
    <mergeCell ref="I15:L15"/>
    <mergeCell ref="M15:N15"/>
    <mergeCell ref="O15:P15"/>
    <mergeCell ref="B16:E16"/>
    <mergeCell ref="F16:H16"/>
    <mergeCell ref="I16:L16"/>
    <mergeCell ref="M16:N16"/>
    <mergeCell ref="O16:P16"/>
    <mergeCell ref="A17:A19"/>
    <mergeCell ref="B17:E17"/>
    <mergeCell ref="F17:H17"/>
    <mergeCell ref="I17:L17"/>
    <mergeCell ref="M17:N17"/>
    <mergeCell ref="O17:P17"/>
    <mergeCell ref="B18:E18"/>
    <mergeCell ref="F18:H18"/>
    <mergeCell ref="I18:L18"/>
    <mergeCell ref="M18:N18"/>
    <mergeCell ref="O18:P18"/>
    <mergeCell ref="B19:E19"/>
    <mergeCell ref="F19:H19"/>
    <mergeCell ref="I19:L19"/>
    <mergeCell ref="M19:N19"/>
    <mergeCell ref="O19:P19"/>
    <mergeCell ref="O20:P20"/>
    <mergeCell ref="B21:E21"/>
    <mergeCell ref="F21:H21"/>
    <mergeCell ref="I21:L21"/>
    <mergeCell ref="M21:N21"/>
    <mergeCell ref="O21:P21"/>
    <mergeCell ref="B20:E20"/>
    <mergeCell ref="F20:H20"/>
    <mergeCell ref="I20:L20"/>
    <mergeCell ref="M20:N20"/>
    <mergeCell ref="O22:P22"/>
    <mergeCell ref="A23:P23"/>
    <mergeCell ref="A24:E24"/>
    <mergeCell ref="F24:P24"/>
    <mergeCell ref="A22:E22"/>
    <mergeCell ref="F22:H22"/>
    <mergeCell ref="I22:L22"/>
    <mergeCell ref="M22:N22"/>
    <mergeCell ref="A25:E25"/>
    <mergeCell ref="F25:P25"/>
    <mergeCell ref="A26:E26"/>
    <mergeCell ref="F26:P26"/>
    <mergeCell ref="A27:E27"/>
    <mergeCell ref="F27:P27"/>
    <mergeCell ref="A28:E28"/>
    <mergeCell ref="F28:P28"/>
    <mergeCell ref="A32:G32"/>
    <mergeCell ref="H32:P32"/>
    <mergeCell ref="A33:P33"/>
    <mergeCell ref="N1:P1"/>
    <mergeCell ref="L5:N5"/>
    <mergeCell ref="A29:P29"/>
    <mergeCell ref="A30:G30"/>
    <mergeCell ref="H30:P30"/>
    <mergeCell ref="A31:G31"/>
    <mergeCell ref="H31:P31"/>
  </mergeCells>
  <conditionalFormatting sqref="L4:P4 D2:P2 H4:J4 A2:A9 D4:G5 B2:C5 B7:B9 C6:C9 N7:O9 D7:D9 F7:F9 P6:P9 K4:K5 K7:K9">
    <cfRule type="cellIs" priority="1" dxfId="0" operator="equal" stopIfTrue="1">
      <formula>0</formula>
    </cfRule>
  </conditionalFormatting>
  <conditionalFormatting sqref="J30:P30 H30:I31 F28:P28">
    <cfRule type="cellIs" priority="2" dxfId="0" operator="between" stopIfTrue="1">
      <formula>60</formula>
      <formula>70</formula>
    </cfRule>
  </conditionalFormatting>
  <printOptions/>
  <pageMargins left="0.75" right="0.51" top="1.06" bottom="0.5" header="0.28" footer="0.41"/>
  <pageSetup fitToHeight="1" fitToWidth="1" horizontalDpi="600" verticalDpi="600" orientation="portrait" paperSize="9" scale="70" r:id="rId1"/>
  <headerFooter alignWithMargins="0">
    <oddHeader>&amp;R検　査　監</oddHeader>
  </headerFooter>
</worksheet>
</file>

<file path=xl/worksheets/sheet6.xml><?xml version="1.0" encoding="utf-8"?>
<worksheet xmlns="http://schemas.openxmlformats.org/spreadsheetml/2006/main" xmlns:r="http://schemas.openxmlformats.org/officeDocument/2006/relationships">
  <sheetPr codeName="Sheet1"/>
  <dimension ref="A1:I25"/>
  <sheetViews>
    <sheetView zoomScale="85" zoomScaleNormal="85" workbookViewId="0" topLeftCell="A1">
      <selection activeCell="D18" sqref="D18:F18"/>
    </sheetView>
  </sheetViews>
  <sheetFormatPr defaultColWidth="9.00390625" defaultRowHeight="21" customHeight="1"/>
  <cols>
    <col min="1" max="1" width="18.625" style="242" customWidth="1"/>
    <col min="2" max="2" width="15.125" style="242" customWidth="1"/>
    <col min="3" max="3" width="20.625" style="242" customWidth="1"/>
    <col min="4" max="6" width="12.625" style="242" customWidth="1"/>
    <col min="7" max="16384" width="9.00390625" style="242" customWidth="1"/>
  </cols>
  <sheetData>
    <row r="1" spans="1:9" ht="30" customHeight="1">
      <c r="A1" s="242" t="s">
        <v>346</v>
      </c>
      <c r="G1" s="258"/>
      <c r="H1" s="258"/>
      <c r="I1" s="258"/>
    </row>
    <row r="2" spans="2:9" ht="30" customHeight="1">
      <c r="B2" s="824" t="s">
        <v>374</v>
      </c>
      <c r="C2" s="824"/>
      <c r="D2" s="824"/>
      <c r="G2" s="258"/>
      <c r="H2" s="258"/>
      <c r="I2" s="258"/>
    </row>
    <row r="3" spans="1:9" ht="30" customHeight="1" thickBot="1">
      <c r="A3" s="159" t="s">
        <v>382</v>
      </c>
      <c r="B3" s="253" t="str">
        <f>CONCATENATE("第",'共通事項①'!C5,"号")</f>
        <v>第4202000587号</v>
      </c>
      <c r="C3" s="829" t="str">
        <f>'共通事項①'!G5</f>
        <v>公共下水道高木瀬地区地質調査委託</v>
      </c>
      <c r="D3" s="829"/>
      <c r="E3" s="829"/>
      <c r="F3" s="829"/>
      <c r="G3" s="258"/>
      <c r="H3" s="258"/>
      <c r="I3" s="258"/>
    </row>
    <row r="4" spans="1:9" ht="33.75" customHeight="1">
      <c r="A4" s="825" t="s">
        <v>107</v>
      </c>
      <c r="B4" s="826"/>
      <c r="C4" s="826"/>
      <c r="D4" s="240" t="s">
        <v>337</v>
      </c>
      <c r="E4" s="240" t="s">
        <v>338</v>
      </c>
      <c r="F4" s="241" t="s">
        <v>339</v>
      </c>
      <c r="G4" s="258"/>
      <c r="H4" s="258"/>
      <c r="I4" s="258"/>
    </row>
    <row r="5" spans="1:9" ht="30" customHeight="1">
      <c r="A5" s="819" t="s">
        <v>109</v>
      </c>
      <c r="B5" s="818" t="s">
        <v>118</v>
      </c>
      <c r="C5" s="806"/>
      <c r="D5" s="243">
        <f>'集計表①'!O12</f>
        <v>28</v>
      </c>
      <c r="E5" s="280">
        <f>'集計表①'!Q8</f>
        <v>1</v>
      </c>
      <c r="F5" s="244">
        <f>D5*E5</f>
        <v>28</v>
      </c>
      <c r="G5" s="258"/>
      <c r="H5" s="258"/>
      <c r="I5" s="258"/>
    </row>
    <row r="6" spans="1:9" ht="30" customHeight="1">
      <c r="A6" s="820"/>
      <c r="B6" s="818" t="s">
        <v>142</v>
      </c>
      <c r="C6" s="806"/>
      <c r="D6" s="243">
        <f>'集計表①'!O18</f>
        <v>20</v>
      </c>
      <c r="E6" s="280">
        <f>'集計表①'!Q13</f>
        <v>3</v>
      </c>
      <c r="F6" s="244">
        <f aca="true" t="shared" si="0" ref="F6:F15">D6*E6</f>
        <v>60</v>
      </c>
      <c r="G6" s="258"/>
      <c r="H6" s="258"/>
      <c r="I6" s="258"/>
    </row>
    <row r="7" spans="1:9" ht="30" customHeight="1">
      <c r="A7" s="820"/>
      <c r="B7" s="827" t="s">
        <v>63</v>
      </c>
      <c r="C7" s="223" t="s">
        <v>353</v>
      </c>
      <c r="D7" s="261" t="s">
        <v>364</v>
      </c>
      <c r="E7" s="261" t="s">
        <v>364</v>
      </c>
      <c r="F7" s="262" t="s">
        <v>364</v>
      </c>
      <c r="G7" s="258"/>
      <c r="H7" s="258"/>
      <c r="I7" s="258"/>
    </row>
    <row r="8" spans="1:9" ht="30" customHeight="1">
      <c r="A8" s="820"/>
      <c r="B8" s="828"/>
      <c r="C8" s="223" t="s">
        <v>354</v>
      </c>
      <c r="D8" s="261" t="s">
        <v>364</v>
      </c>
      <c r="E8" s="261" t="s">
        <v>364</v>
      </c>
      <c r="F8" s="262" t="s">
        <v>364</v>
      </c>
      <c r="G8" s="258"/>
      <c r="H8" s="258"/>
      <c r="I8" s="258"/>
    </row>
    <row r="9" spans="1:9" ht="30" customHeight="1">
      <c r="A9" s="821"/>
      <c r="B9" s="822" t="s">
        <v>308</v>
      </c>
      <c r="C9" s="823"/>
      <c r="D9" s="261" t="s">
        <v>364</v>
      </c>
      <c r="E9" s="261" t="s">
        <v>364</v>
      </c>
      <c r="F9" s="262" t="s">
        <v>364</v>
      </c>
      <c r="G9" s="258"/>
      <c r="H9" s="258"/>
      <c r="I9" s="258"/>
    </row>
    <row r="10" spans="1:9" ht="30" customHeight="1">
      <c r="A10" s="819" t="s">
        <v>166</v>
      </c>
      <c r="B10" s="822" t="s">
        <v>167</v>
      </c>
      <c r="C10" s="823"/>
      <c r="D10" s="243">
        <f>'集計表①'!O34</f>
        <v>20</v>
      </c>
      <c r="E10" s="280">
        <f>'集計表①'!Q29</f>
        <v>2</v>
      </c>
      <c r="F10" s="244">
        <f t="shared" si="0"/>
        <v>40</v>
      </c>
      <c r="G10" s="258"/>
      <c r="H10" s="258"/>
      <c r="I10" s="258"/>
    </row>
    <row r="11" spans="1:9" ht="30" customHeight="1">
      <c r="A11" s="820"/>
      <c r="B11" s="822" t="s">
        <v>168</v>
      </c>
      <c r="C11" s="823"/>
      <c r="D11" s="243">
        <f>'集計表①'!O38</f>
        <v>20</v>
      </c>
      <c r="E11" s="280">
        <f>'集計表①'!Q35</f>
        <v>2</v>
      </c>
      <c r="F11" s="244">
        <f t="shared" si="0"/>
        <v>40</v>
      </c>
      <c r="G11" s="258"/>
      <c r="H11" s="258"/>
      <c r="I11" s="258"/>
    </row>
    <row r="12" spans="1:9" ht="30" customHeight="1">
      <c r="A12" s="821"/>
      <c r="B12" s="822" t="s">
        <v>69</v>
      </c>
      <c r="C12" s="823"/>
      <c r="D12" s="243">
        <f>'集計表①'!O43</f>
        <v>60</v>
      </c>
      <c r="E12" s="280">
        <f>'集計表①'!Q39</f>
        <v>1</v>
      </c>
      <c r="F12" s="244">
        <f t="shared" si="0"/>
        <v>60</v>
      </c>
      <c r="G12" s="258"/>
      <c r="H12" s="258"/>
      <c r="I12" s="258"/>
    </row>
    <row r="13" spans="1:9" ht="30" customHeight="1">
      <c r="A13" s="246" t="s">
        <v>218</v>
      </c>
      <c r="B13" s="814" t="s">
        <v>219</v>
      </c>
      <c r="C13" s="815"/>
      <c r="D13" s="243">
        <f>'集計表①'!O48</f>
        <v>20</v>
      </c>
      <c r="E13" s="280">
        <f>'集計表①'!Q44</f>
        <v>1</v>
      </c>
      <c r="F13" s="244">
        <f t="shared" si="0"/>
        <v>20</v>
      </c>
      <c r="G13" s="258"/>
      <c r="H13" s="258"/>
      <c r="I13" s="258"/>
    </row>
    <row r="14" spans="1:9" ht="30" customHeight="1">
      <c r="A14" s="246" t="s">
        <v>240</v>
      </c>
      <c r="B14" s="814" t="s">
        <v>241</v>
      </c>
      <c r="C14" s="815"/>
      <c r="D14" s="243">
        <f>'集計表①'!O52</f>
        <v>20</v>
      </c>
      <c r="E14" s="280">
        <f>'集計表①'!Q49</f>
        <v>1</v>
      </c>
      <c r="F14" s="244">
        <f t="shared" si="0"/>
        <v>20</v>
      </c>
      <c r="G14" s="258"/>
      <c r="H14" s="258"/>
      <c r="I14" s="258"/>
    </row>
    <row r="15" spans="1:9" ht="30" customHeight="1">
      <c r="A15" s="816" t="s">
        <v>270</v>
      </c>
      <c r="B15" s="817"/>
      <c r="C15" s="818"/>
      <c r="D15" s="243">
        <f>'集計表①'!O56</f>
        <v>20</v>
      </c>
      <c r="E15" s="245">
        <f>'集計表①'!Q53</f>
        <v>5.5</v>
      </c>
      <c r="F15" s="244">
        <f t="shared" si="0"/>
        <v>110</v>
      </c>
      <c r="G15" s="258"/>
      <c r="H15" s="258"/>
      <c r="I15" s="258"/>
    </row>
    <row r="16" spans="1:9" ht="30" customHeight="1">
      <c r="A16" s="816" t="s">
        <v>117</v>
      </c>
      <c r="B16" s="817"/>
      <c r="C16" s="817"/>
      <c r="D16" s="243"/>
      <c r="E16" s="247">
        <f>SUM(E5:E15)</f>
        <v>16.5</v>
      </c>
      <c r="F16" s="244">
        <f>SUM(F5:F15)</f>
        <v>378</v>
      </c>
      <c r="G16" s="258"/>
      <c r="H16" s="258"/>
      <c r="I16" s="258"/>
    </row>
    <row r="17" spans="1:9" ht="30" customHeight="1">
      <c r="A17" s="810" t="s">
        <v>0</v>
      </c>
      <c r="B17" s="811"/>
      <c r="C17" s="811"/>
      <c r="D17" s="811"/>
      <c r="E17" s="811"/>
      <c r="F17" s="812"/>
      <c r="G17" s="258"/>
      <c r="H17" s="258"/>
      <c r="I17" s="258"/>
    </row>
    <row r="18" spans="1:9" ht="30" customHeight="1">
      <c r="A18" s="805" t="s">
        <v>340</v>
      </c>
      <c r="B18" s="806"/>
      <c r="C18" s="806"/>
      <c r="D18" s="813">
        <f>ROUNDDOWN(F16/E16,0)</f>
        <v>22</v>
      </c>
      <c r="E18" s="808"/>
      <c r="F18" s="809"/>
      <c r="G18" s="258"/>
      <c r="H18" s="258"/>
      <c r="I18" s="258"/>
    </row>
    <row r="19" spans="1:9" ht="30" customHeight="1">
      <c r="A19" s="805" t="s">
        <v>341</v>
      </c>
      <c r="B19" s="806"/>
      <c r="C19" s="806"/>
      <c r="D19" s="807">
        <f>'集計表①'!P61</f>
        <v>0</v>
      </c>
      <c r="E19" s="808"/>
      <c r="F19" s="809"/>
      <c r="G19" s="258"/>
      <c r="H19" s="258"/>
      <c r="I19" s="258"/>
    </row>
    <row r="20" spans="1:9" ht="30" customHeight="1">
      <c r="A20" s="805" t="s">
        <v>342</v>
      </c>
      <c r="B20" s="806"/>
      <c r="C20" s="806"/>
      <c r="D20" s="807">
        <f>'集計表①'!P62</f>
        <v>0</v>
      </c>
      <c r="E20" s="808"/>
      <c r="F20" s="809"/>
      <c r="G20" s="258"/>
      <c r="H20" s="258"/>
      <c r="I20" s="258"/>
    </row>
    <row r="21" spans="1:9" ht="30" customHeight="1">
      <c r="A21" s="805" t="s">
        <v>349</v>
      </c>
      <c r="B21" s="806"/>
      <c r="C21" s="806"/>
      <c r="D21" s="807">
        <f>D18+D19+D20</f>
        <v>22</v>
      </c>
      <c r="E21" s="808"/>
      <c r="F21" s="809"/>
      <c r="G21" s="258"/>
      <c r="H21" s="258"/>
      <c r="I21" s="258"/>
    </row>
    <row r="22" spans="1:9" ht="30" customHeight="1" thickBot="1">
      <c r="A22" s="800" t="s">
        <v>345</v>
      </c>
      <c r="B22" s="801"/>
      <c r="C22" s="801"/>
      <c r="D22" s="802" t="str">
        <f>IF(D21&gt;=80,"A",IF(D21&gt;=75,"B",IF(D21&gt;=65,"C",IF(D21&gt;=60,"D",IF(D21&gt;0,"E","A,B,C,D,E")))))</f>
        <v>E</v>
      </c>
      <c r="E22" s="803"/>
      <c r="F22" s="804"/>
      <c r="G22" s="258"/>
      <c r="H22" s="258"/>
      <c r="I22" s="258"/>
    </row>
    <row r="23" spans="1:9" ht="21" customHeight="1">
      <c r="A23" s="258"/>
      <c r="B23" s="258"/>
      <c r="C23" s="258"/>
      <c r="D23" s="258"/>
      <c r="E23" s="258"/>
      <c r="F23" s="258"/>
      <c r="G23" s="258"/>
      <c r="H23" s="258"/>
      <c r="I23" s="258"/>
    </row>
    <row r="24" spans="1:9" ht="21" customHeight="1">
      <c r="A24" s="258"/>
      <c r="B24" s="258"/>
      <c r="C24" s="258"/>
      <c r="D24" s="258"/>
      <c r="E24" s="258"/>
      <c r="F24" s="258"/>
      <c r="G24" s="258"/>
      <c r="H24" s="258"/>
      <c r="I24" s="258"/>
    </row>
    <row r="25" spans="1:9" ht="21" customHeight="1">
      <c r="A25" s="258"/>
      <c r="B25" s="258"/>
      <c r="C25" s="258"/>
      <c r="D25" s="258"/>
      <c r="E25" s="258"/>
      <c r="F25" s="258"/>
      <c r="G25" s="258"/>
      <c r="H25" s="258"/>
      <c r="I25" s="258"/>
    </row>
  </sheetData>
  <sheetProtection sheet="1" objects="1" scenarios="1"/>
  <mergeCells count="27">
    <mergeCell ref="B2:D2"/>
    <mergeCell ref="A4:C4"/>
    <mergeCell ref="A5:A9"/>
    <mergeCell ref="B5:C5"/>
    <mergeCell ref="B6:C6"/>
    <mergeCell ref="B7:B8"/>
    <mergeCell ref="B9:C9"/>
    <mergeCell ref="C3:F3"/>
    <mergeCell ref="A10:A12"/>
    <mergeCell ref="B10:C10"/>
    <mergeCell ref="B11:C11"/>
    <mergeCell ref="B12:C12"/>
    <mergeCell ref="B13:C13"/>
    <mergeCell ref="B14:C14"/>
    <mergeCell ref="A15:C15"/>
    <mergeCell ref="A16:C16"/>
    <mergeCell ref="A17:F17"/>
    <mergeCell ref="A18:C18"/>
    <mergeCell ref="D18:F18"/>
    <mergeCell ref="A19:C19"/>
    <mergeCell ref="D19:F19"/>
    <mergeCell ref="A22:C22"/>
    <mergeCell ref="D22:F22"/>
    <mergeCell ref="A20:C20"/>
    <mergeCell ref="D20:F20"/>
    <mergeCell ref="A21:C21"/>
    <mergeCell ref="D21:F21"/>
  </mergeCells>
  <printOptions/>
  <pageMargins left="0.7874015748031497" right="0.3149606299212598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01"/>
  <sheetViews>
    <sheetView workbookViewId="0" topLeftCell="A1">
      <selection activeCell="D41" sqref="D41"/>
    </sheetView>
  </sheetViews>
  <sheetFormatPr defaultColWidth="9.00390625" defaultRowHeight="13.5"/>
  <cols>
    <col min="1" max="1" width="8.875" style="288" customWidth="1"/>
    <col min="2" max="2" width="15.00390625" style="242" customWidth="1"/>
    <col min="3" max="3" width="8.25390625" style="242" customWidth="1"/>
    <col min="4" max="5" width="8.875" style="242" customWidth="1"/>
    <col min="6" max="6" width="4.625" style="242" customWidth="1"/>
    <col min="7" max="10" width="8.875" style="242" customWidth="1"/>
    <col min="11" max="11" width="0.37109375" style="242" hidden="1" customWidth="1"/>
    <col min="12" max="12" width="0.12890625" style="242" customWidth="1"/>
    <col min="13" max="13" width="0" style="242" hidden="1" customWidth="1"/>
    <col min="14" max="14" width="3.75390625" style="242" customWidth="1"/>
    <col min="15" max="16384" width="9.00390625" style="242" customWidth="1"/>
  </cols>
  <sheetData>
    <row r="1" spans="8:10" ht="13.5">
      <c r="H1" s="289"/>
      <c r="I1" s="290" t="s">
        <v>477</v>
      </c>
      <c r="J1" s="290" t="s">
        <v>389</v>
      </c>
    </row>
    <row r="2" spans="8:10" ht="54.75" customHeight="1">
      <c r="H2" s="291"/>
      <c r="I2" s="292"/>
      <c r="J2" s="292"/>
    </row>
    <row r="3" s="294" customFormat="1" ht="19.5" customHeight="1">
      <c r="A3" s="293" t="s">
        <v>390</v>
      </c>
    </row>
    <row r="4" spans="9:14" s="294" customFormat="1" ht="19.5" customHeight="1">
      <c r="I4" s="830">
        <v>678</v>
      </c>
      <c r="J4" s="830"/>
      <c r="K4" s="295"/>
      <c r="L4" s="295"/>
      <c r="M4" s="295"/>
      <c r="N4" s="295"/>
    </row>
    <row r="5" spans="1:10" s="294" customFormat="1" ht="19.5" customHeight="1">
      <c r="A5" s="293"/>
      <c r="I5" s="831">
        <v>39899</v>
      </c>
      <c r="J5" s="831"/>
    </row>
    <row r="6" s="294" customFormat="1" ht="19.5" customHeight="1">
      <c r="A6" s="293"/>
    </row>
    <row r="7" spans="1:3" s="294" customFormat="1" ht="19.5" customHeight="1">
      <c r="A7" s="832" t="str">
        <f>'共通事項①'!K10</f>
        <v>㈱○×エンジニアリング</v>
      </c>
      <c r="B7" s="832"/>
      <c r="C7" s="294" t="s">
        <v>391</v>
      </c>
    </row>
    <row r="8" spans="1:3" s="294" customFormat="1" ht="19.5" customHeight="1">
      <c r="A8" s="293"/>
      <c r="B8" s="296"/>
      <c r="C8" s="297"/>
    </row>
    <row r="9" spans="1:5" s="294" customFormat="1" ht="19.5" customHeight="1">
      <c r="A9" s="293"/>
      <c r="E9" s="294" t="s">
        <v>476</v>
      </c>
    </row>
    <row r="10" spans="1:9" s="294" customFormat="1" ht="19.5" customHeight="1">
      <c r="A10" s="293"/>
      <c r="I10" s="296"/>
    </row>
    <row r="11" s="294" customFormat="1" ht="19.5" customHeight="1">
      <c r="A11" s="293"/>
    </row>
    <row r="12" s="294" customFormat="1" ht="19.5" customHeight="1">
      <c r="A12" s="293"/>
    </row>
    <row r="13" spans="1:10" s="294" customFormat="1" ht="19.5" customHeight="1">
      <c r="A13" s="833" t="s">
        <v>392</v>
      </c>
      <c r="B13" s="833"/>
      <c r="C13" s="833"/>
      <c r="D13" s="833"/>
      <c r="E13" s="833"/>
      <c r="F13" s="833"/>
      <c r="G13" s="833"/>
      <c r="H13" s="833"/>
      <c r="I13" s="833"/>
      <c r="J13" s="833"/>
    </row>
    <row r="14" spans="1:9" s="294" customFormat="1" ht="17.25" customHeight="1">
      <c r="A14" s="298"/>
      <c r="B14" s="299"/>
      <c r="C14" s="299"/>
      <c r="D14" s="299"/>
      <c r="E14" s="299"/>
      <c r="F14" s="299"/>
      <c r="G14" s="299"/>
      <c r="H14" s="299"/>
      <c r="I14" s="299"/>
    </row>
    <row r="15" s="294" customFormat="1" ht="17.25" customHeight="1">
      <c r="A15" s="293"/>
    </row>
    <row r="16" spans="1:9" s="294" customFormat="1" ht="19.5" customHeight="1">
      <c r="A16" s="300" t="s">
        <v>462</v>
      </c>
      <c r="B16" s="296"/>
      <c r="C16" s="296"/>
      <c r="D16" s="296"/>
      <c r="E16" s="296"/>
      <c r="F16" s="296"/>
      <c r="G16" s="296"/>
      <c r="H16" s="296"/>
      <c r="I16" s="296"/>
    </row>
    <row r="17" spans="1:9" s="294" customFormat="1" ht="19.5" customHeight="1">
      <c r="A17" s="300" t="s">
        <v>463</v>
      </c>
      <c r="B17" s="296"/>
      <c r="C17" s="296"/>
      <c r="D17" s="296"/>
      <c r="E17" s="296"/>
      <c r="F17" s="296"/>
      <c r="G17" s="296"/>
      <c r="H17" s="296"/>
      <c r="I17" s="296"/>
    </row>
    <row r="18" spans="1:9" s="294" customFormat="1" ht="19.5" customHeight="1">
      <c r="A18" s="300" t="s">
        <v>393</v>
      </c>
      <c r="B18" s="296"/>
      <c r="C18" s="296"/>
      <c r="D18" s="296"/>
      <c r="E18" s="296"/>
      <c r="F18" s="296"/>
      <c r="G18" s="296"/>
      <c r="H18" s="296"/>
      <c r="I18" s="296"/>
    </row>
    <row r="19" spans="1:9" s="294" customFormat="1" ht="19.5" customHeight="1">
      <c r="A19" s="300" t="s">
        <v>394</v>
      </c>
      <c r="B19" s="296"/>
      <c r="C19" s="296"/>
      <c r="D19" s="296"/>
      <c r="E19" s="296"/>
      <c r="F19" s="296"/>
      <c r="G19" s="296"/>
      <c r="H19" s="296"/>
      <c r="I19" s="296"/>
    </row>
    <row r="20" spans="1:9" s="294" customFormat="1" ht="19.5" customHeight="1">
      <c r="A20" s="300" t="s">
        <v>464</v>
      </c>
      <c r="B20" s="296"/>
      <c r="C20" s="296"/>
      <c r="D20" s="296"/>
      <c r="E20" s="296"/>
      <c r="F20" s="296"/>
      <c r="G20" s="296"/>
      <c r="H20" s="296"/>
      <c r="I20" s="296"/>
    </row>
    <row r="21" spans="1:9" s="294" customFormat="1" ht="19.5" customHeight="1">
      <c r="A21" s="300" t="s">
        <v>465</v>
      </c>
      <c r="B21" s="296"/>
      <c r="C21" s="296"/>
      <c r="D21" s="296"/>
      <c r="E21" s="296"/>
      <c r="F21" s="296"/>
      <c r="G21" s="296"/>
      <c r="H21" s="296"/>
      <c r="I21" s="296"/>
    </row>
    <row r="22" spans="1:9" s="294" customFormat="1" ht="19.5" customHeight="1">
      <c r="A22" s="300"/>
      <c r="B22" s="296"/>
      <c r="C22" s="296"/>
      <c r="D22" s="296"/>
      <c r="E22" s="296"/>
      <c r="F22" s="296"/>
      <c r="G22" s="296"/>
      <c r="H22" s="296"/>
      <c r="I22" s="296"/>
    </row>
    <row r="23" spans="1:9" s="294" customFormat="1" ht="19.5" customHeight="1">
      <c r="A23" s="300"/>
      <c r="B23" s="296"/>
      <c r="C23" s="296"/>
      <c r="D23" s="296"/>
      <c r="E23" s="296"/>
      <c r="F23" s="296"/>
      <c r="G23" s="296"/>
      <c r="H23" s="296"/>
      <c r="I23" s="296"/>
    </row>
    <row r="24" s="294" customFormat="1" ht="19.5" customHeight="1">
      <c r="A24" s="293"/>
    </row>
    <row r="25" spans="1:10" s="294" customFormat="1" ht="19.5" customHeight="1">
      <c r="A25" s="833" t="s">
        <v>395</v>
      </c>
      <c r="B25" s="833"/>
      <c r="C25" s="833"/>
      <c r="D25" s="833"/>
      <c r="E25" s="833"/>
      <c r="F25" s="833"/>
      <c r="G25" s="833"/>
      <c r="H25" s="833"/>
      <c r="I25" s="833"/>
      <c r="J25" s="833"/>
    </row>
    <row r="26" s="294" customFormat="1" ht="19.5" customHeight="1">
      <c r="A26" s="293"/>
    </row>
    <row r="27" spans="5:8" s="294" customFormat="1" ht="19.5" customHeight="1">
      <c r="E27" s="299"/>
      <c r="F27" s="299"/>
      <c r="G27" s="299"/>
      <c r="H27" s="299"/>
    </row>
    <row r="28" spans="1:9" s="294" customFormat="1" ht="24" customHeight="1">
      <c r="A28" s="301" t="s">
        <v>396</v>
      </c>
      <c r="B28" s="302" t="s">
        <v>397</v>
      </c>
      <c r="D28" s="834">
        <f>'共通事項①'!C5</f>
        <v>4202000587</v>
      </c>
      <c r="E28" s="834"/>
      <c r="F28" s="296"/>
      <c r="G28" s="296"/>
      <c r="I28" s="296"/>
    </row>
    <row r="29" spans="1:9" s="294" customFormat="1" ht="37.5" customHeight="1">
      <c r="A29" s="301"/>
      <c r="B29" s="302"/>
      <c r="D29" s="835" t="str">
        <f>'共通事項①'!G5</f>
        <v>公共下水道高木瀬地区地質調査委託</v>
      </c>
      <c r="E29" s="835"/>
      <c r="F29" s="835"/>
      <c r="G29" s="835"/>
      <c r="H29" s="835"/>
      <c r="I29" s="835"/>
    </row>
    <row r="30" spans="1:9" s="294" customFormat="1" ht="24" customHeight="1">
      <c r="A30" s="301" t="s">
        <v>399</v>
      </c>
      <c r="B30" s="302" t="s">
        <v>400</v>
      </c>
      <c r="D30" s="836">
        <f>'共通事項①'!C8</f>
        <v>39646</v>
      </c>
      <c r="E30" s="836"/>
      <c r="F30" s="299" t="s">
        <v>402</v>
      </c>
      <c r="G30" s="836">
        <f>'共通事項①'!J8</f>
        <v>39887</v>
      </c>
      <c r="H30" s="836"/>
      <c r="I30" s="296" t="s">
        <v>404</v>
      </c>
    </row>
    <row r="31" spans="1:9" s="294" customFormat="1" ht="24" customHeight="1">
      <c r="A31" s="301" t="s">
        <v>406</v>
      </c>
      <c r="B31" s="302" t="s">
        <v>60</v>
      </c>
      <c r="D31" s="836">
        <f>'共通事項①'!C9</f>
        <v>39892</v>
      </c>
      <c r="E31" s="836"/>
      <c r="F31" s="296"/>
      <c r="G31" s="296"/>
      <c r="H31" s="296"/>
      <c r="I31" s="296"/>
    </row>
    <row r="32" spans="1:7" s="294" customFormat="1" ht="24" customHeight="1">
      <c r="A32" s="301" t="s">
        <v>407</v>
      </c>
      <c r="B32" s="302" t="s">
        <v>408</v>
      </c>
      <c r="D32" s="304" t="s">
        <v>409</v>
      </c>
      <c r="E32" s="305">
        <f>'成績評定表'!F27</f>
        <v>22</v>
      </c>
      <c r="F32" s="294" t="s">
        <v>141</v>
      </c>
      <c r="G32" s="294" t="s">
        <v>410</v>
      </c>
    </row>
    <row r="33" spans="1:4" s="294" customFormat="1" ht="24" customHeight="1">
      <c r="A33" s="301" t="s">
        <v>411</v>
      </c>
      <c r="B33" s="302" t="s">
        <v>412</v>
      </c>
      <c r="D33" s="299" t="s">
        <v>413</v>
      </c>
    </row>
    <row r="34" spans="1:8" s="294" customFormat="1" ht="24" customHeight="1">
      <c r="A34" s="301" t="s">
        <v>414</v>
      </c>
      <c r="B34" s="302" t="s">
        <v>415</v>
      </c>
      <c r="D34" s="296" t="s">
        <v>466</v>
      </c>
      <c r="E34" s="296"/>
      <c r="F34" s="296"/>
      <c r="G34" s="296"/>
      <c r="H34" s="296"/>
    </row>
    <row r="35" spans="1:8" s="294" customFormat="1" ht="24" customHeight="1">
      <c r="A35" s="301"/>
      <c r="B35" s="302" t="s">
        <v>416</v>
      </c>
      <c r="D35" s="296" t="s">
        <v>467</v>
      </c>
      <c r="E35" s="296"/>
      <c r="F35" s="296"/>
      <c r="G35" s="296"/>
      <c r="H35" s="296"/>
    </row>
    <row r="36" spans="1:8" s="294" customFormat="1" ht="24" customHeight="1">
      <c r="A36" s="301"/>
      <c r="B36" s="302" t="s">
        <v>417</v>
      </c>
      <c r="D36" s="296" t="s">
        <v>468</v>
      </c>
      <c r="E36" s="296"/>
      <c r="F36" s="296"/>
      <c r="G36" s="296"/>
      <c r="H36" s="296"/>
    </row>
    <row r="37" spans="1:6" s="294" customFormat="1" ht="19.5" customHeight="1">
      <c r="A37" s="293"/>
      <c r="E37" s="299"/>
      <c r="F37" s="299"/>
    </row>
    <row r="38" spans="1:10" s="294" customFormat="1" ht="19.5" customHeight="1">
      <c r="A38" s="301" t="s">
        <v>418</v>
      </c>
      <c r="B38" s="837" t="s">
        <v>419</v>
      </c>
      <c r="C38" s="837"/>
      <c r="D38" s="837"/>
      <c r="E38" s="837"/>
      <c r="F38" s="837"/>
      <c r="G38" s="837"/>
      <c r="H38" s="837"/>
      <c r="I38" s="837"/>
      <c r="J38" s="837"/>
    </row>
    <row r="39" s="294" customFormat="1" ht="19.5" customHeight="1">
      <c r="A39" s="293"/>
    </row>
    <row r="41" s="294" customFormat="1" ht="19.5" customHeight="1">
      <c r="A41" s="293" t="s">
        <v>390</v>
      </c>
    </row>
    <row r="42" spans="1:9" s="294" customFormat="1" ht="19.5" customHeight="1">
      <c r="A42" s="293"/>
      <c r="H42" s="901">
        <f>I4</f>
        <v>678</v>
      </c>
      <c r="I42" s="901"/>
    </row>
    <row r="43" spans="1:10" s="294" customFormat="1" ht="19.5" customHeight="1">
      <c r="A43" s="293"/>
      <c r="H43" s="836">
        <f>I5</f>
        <v>39899</v>
      </c>
      <c r="I43" s="836"/>
      <c r="J43" s="303"/>
    </row>
    <row r="44" s="294" customFormat="1" ht="19.5" customHeight="1">
      <c r="A44" s="293"/>
    </row>
    <row r="45" spans="1:3" s="294" customFormat="1" ht="19.5" customHeight="1">
      <c r="A45" s="832" t="str">
        <f>A7</f>
        <v>㈱○×エンジニアリング</v>
      </c>
      <c r="B45" s="832"/>
      <c r="C45" s="294" t="s">
        <v>391</v>
      </c>
    </row>
    <row r="46" spans="1:3" s="294" customFormat="1" ht="19.5" customHeight="1">
      <c r="A46" s="293"/>
      <c r="B46" s="296"/>
      <c r="C46" s="297"/>
    </row>
    <row r="47" spans="1:10" s="294" customFormat="1" ht="19.5" customHeight="1">
      <c r="A47" s="293"/>
      <c r="E47" s="294" t="s">
        <v>476</v>
      </c>
      <c r="G47" s="299"/>
      <c r="H47" s="296"/>
      <c r="J47" s="297"/>
    </row>
    <row r="48" spans="1:9" s="294" customFormat="1" ht="19.5" customHeight="1">
      <c r="A48" s="293"/>
      <c r="I48" s="296"/>
    </row>
    <row r="49" s="294" customFormat="1" ht="19.5" customHeight="1">
      <c r="A49" s="293"/>
    </row>
    <row r="50" s="294" customFormat="1" ht="19.5" customHeight="1">
      <c r="A50" s="293"/>
    </row>
    <row r="51" spans="1:10" s="294" customFormat="1" ht="19.5" customHeight="1">
      <c r="A51" s="833" t="s">
        <v>392</v>
      </c>
      <c r="B51" s="833"/>
      <c r="C51" s="833"/>
      <c r="D51" s="833"/>
      <c r="E51" s="833"/>
      <c r="F51" s="833"/>
      <c r="G51" s="833"/>
      <c r="H51" s="833"/>
      <c r="I51" s="833"/>
      <c r="J51" s="833"/>
    </row>
    <row r="52" spans="1:9" s="294" customFormat="1" ht="17.25" customHeight="1">
      <c r="A52" s="298"/>
      <c r="B52" s="299"/>
      <c r="C52" s="299"/>
      <c r="D52" s="299"/>
      <c r="E52" s="299"/>
      <c r="F52" s="299"/>
      <c r="G52" s="299"/>
      <c r="H52" s="299"/>
      <c r="I52" s="299"/>
    </row>
    <row r="53" s="294" customFormat="1" ht="17.25" customHeight="1">
      <c r="A53" s="293"/>
    </row>
    <row r="54" spans="1:9" s="294" customFormat="1" ht="19.5" customHeight="1">
      <c r="A54" s="300" t="s">
        <v>462</v>
      </c>
      <c r="B54" s="296"/>
      <c r="C54" s="296"/>
      <c r="D54" s="296"/>
      <c r="E54" s="296"/>
      <c r="F54" s="296"/>
      <c r="G54" s="296"/>
      <c r="H54" s="296"/>
      <c r="I54" s="296"/>
    </row>
    <row r="55" spans="1:9" s="294" customFormat="1" ht="19.5" customHeight="1">
      <c r="A55" s="300" t="s">
        <v>463</v>
      </c>
      <c r="B55" s="296"/>
      <c r="C55" s="296"/>
      <c r="D55" s="296"/>
      <c r="E55" s="296"/>
      <c r="F55" s="296"/>
      <c r="G55" s="296"/>
      <c r="H55" s="296"/>
      <c r="I55" s="296"/>
    </row>
    <row r="56" spans="1:9" s="294" customFormat="1" ht="19.5" customHeight="1">
      <c r="A56" s="300" t="s">
        <v>393</v>
      </c>
      <c r="B56" s="296"/>
      <c r="C56" s="296"/>
      <c r="D56" s="296"/>
      <c r="E56" s="296"/>
      <c r="F56" s="296"/>
      <c r="G56" s="296"/>
      <c r="H56" s="296"/>
      <c r="I56" s="296"/>
    </row>
    <row r="57" spans="1:9" s="294" customFormat="1" ht="19.5" customHeight="1">
      <c r="A57" s="300" t="s">
        <v>394</v>
      </c>
      <c r="B57" s="296"/>
      <c r="C57" s="296"/>
      <c r="D57" s="296"/>
      <c r="E57" s="296"/>
      <c r="F57" s="296"/>
      <c r="G57" s="296"/>
      <c r="H57" s="296"/>
      <c r="I57" s="296"/>
    </row>
    <row r="58" spans="1:9" s="294" customFormat="1" ht="19.5" customHeight="1">
      <c r="A58" s="300" t="s">
        <v>464</v>
      </c>
      <c r="B58" s="296"/>
      <c r="C58" s="296"/>
      <c r="D58" s="296"/>
      <c r="E58" s="296"/>
      <c r="F58" s="296"/>
      <c r="G58" s="296"/>
      <c r="H58" s="296"/>
      <c r="I58" s="296"/>
    </row>
    <row r="59" spans="1:9" s="294" customFormat="1" ht="19.5" customHeight="1">
      <c r="A59" s="300" t="s">
        <v>465</v>
      </c>
      <c r="B59" s="296"/>
      <c r="C59" s="296"/>
      <c r="D59" s="296"/>
      <c r="E59" s="296"/>
      <c r="F59" s="296"/>
      <c r="G59" s="296"/>
      <c r="H59" s="296"/>
      <c r="I59" s="296"/>
    </row>
    <row r="60" spans="1:9" s="294" customFormat="1" ht="19.5" customHeight="1">
      <c r="A60" s="300"/>
      <c r="B60" s="296"/>
      <c r="C60" s="296"/>
      <c r="D60" s="296"/>
      <c r="E60" s="296"/>
      <c r="F60" s="296"/>
      <c r="G60" s="296"/>
      <c r="H60" s="296"/>
      <c r="I60" s="296"/>
    </row>
    <row r="61" spans="1:9" s="294" customFormat="1" ht="19.5" customHeight="1">
      <c r="A61" s="300"/>
      <c r="B61" s="296"/>
      <c r="C61" s="296"/>
      <c r="D61" s="296"/>
      <c r="E61" s="296"/>
      <c r="F61" s="296"/>
      <c r="G61" s="296"/>
      <c r="H61" s="296"/>
      <c r="I61" s="296"/>
    </row>
    <row r="62" s="294" customFormat="1" ht="19.5" customHeight="1">
      <c r="A62" s="293"/>
    </row>
    <row r="63" spans="1:10" s="294" customFormat="1" ht="19.5" customHeight="1">
      <c r="A63" s="833" t="s">
        <v>395</v>
      </c>
      <c r="B63" s="833"/>
      <c r="C63" s="833"/>
      <c r="D63" s="833"/>
      <c r="E63" s="833"/>
      <c r="F63" s="833"/>
      <c r="G63" s="833"/>
      <c r="H63" s="833"/>
      <c r="I63" s="833"/>
      <c r="J63" s="833"/>
    </row>
    <row r="64" s="294" customFormat="1" ht="19.5" customHeight="1">
      <c r="A64" s="293"/>
    </row>
    <row r="65" spans="5:8" s="294" customFormat="1" ht="19.5" customHeight="1">
      <c r="E65" s="299"/>
      <c r="F65" s="299"/>
      <c r="G65" s="299"/>
      <c r="H65" s="299"/>
    </row>
    <row r="66" spans="1:9" s="294" customFormat="1" ht="24" customHeight="1">
      <c r="A66" s="301" t="s">
        <v>396</v>
      </c>
      <c r="B66" s="302" t="s">
        <v>397</v>
      </c>
      <c r="D66" s="838">
        <f>D28</f>
        <v>4202000587</v>
      </c>
      <c r="E66" s="838"/>
      <c r="F66" s="296"/>
      <c r="G66" s="296"/>
      <c r="H66" s="296"/>
      <c r="I66" s="296"/>
    </row>
    <row r="67" spans="1:9" s="294" customFormat="1" ht="40.5" customHeight="1">
      <c r="A67" s="301"/>
      <c r="B67" s="302"/>
      <c r="D67" s="835" t="str">
        <f>D29</f>
        <v>公共下水道高木瀬地区地質調査委託</v>
      </c>
      <c r="E67" s="835"/>
      <c r="F67" s="835"/>
      <c r="G67" s="835"/>
      <c r="H67" s="835"/>
      <c r="I67" s="835"/>
    </row>
    <row r="68" spans="1:9" s="294" customFormat="1" ht="24" customHeight="1">
      <c r="A68" s="301" t="s">
        <v>398</v>
      </c>
      <c r="B68" s="302" t="s">
        <v>400</v>
      </c>
      <c r="D68" s="836">
        <f>D30</f>
        <v>39646</v>
      </c>
      <c r="E68" s="836"/>
      <c r="F68" s="299" t="s">
        <v>401</v>
      </c>
      <c r="G68" s="836">
        <f>G30</f>
        <v>39887</v>
      </c>
      <c r="H68" s="836"/>
      <c r="I68" s="296" t="s">
        <v>403</v>
      </c>
    </row>
    <row r="69" spans="1:9" s="294" customFormat="1" ht="24" customHeight="1">
      <c r="A69" s="301" t="s">
        <v>405</v>
      </c>
      <c r="B69" s="302" t="s">
        <v>60</v>
      </c>
      <c r="D69" s="836">
        <f>D31</f>
        <v>39892</v>
      </c>
      <c r="E69" s="836"/>
      <c r="F69" s="296"/>
      <c r="G69" s="296"/>
      <c r="H69" s="296"/>
      <c r="I69" s="296"/>
    </row>
    <row r="70" spans="1:7" s="294" customFormat="1" ht="24" customHeight="1">
      <c r="A70" s="301" t="s">
        <v>420</v>
      </c>
      <c r="B70" s="302" t="s">
        <v>408</v>
      </c>
      <c r="D70" s="302" t="s">
        <v>409</v>
      </c>
      <c r="E70" s="305">
        <f>E32</f>
        <v>22</v>
      </c>
      <c r="F70" s="294" t="s">
        <v>141</v>
      </c>
      <c r="G70" s="294" t="s">
        <v>410</v>
      </c>
    </row>
    <row r="71" spans="1:4" s="294" customFormat="1" ht="24" customHeight="1">
      <c r="A71" s="301" t="s">
        <v>411</v>
      </c>
      <c r="B71" s="302" t="s">
        <v>412</v>
      </c>
      <c r="D71" s="299" t="s">
        <v>413</v>
      </c>
    </row>
    <row r="72" spans="1:8" s="294" customFormat="1" ht="24" customHeight="1">
      <c r="A72" s="301" t="s">
        <v>414</v>
      </c>
      <c r="B72" s="302" t="s">
        <v>415</v>
      </c>
      <c r="D72" s="296" t="s">
        <v>466</v>
      </c>
      <c r="E72" s="296"/>
      <c r="F72" s="296"/>
      <c r="G72" s="296"/>
      <c r="H72" s="296"/>
    </row>
    <row r="73" spans="1:8" s="294" customFormat="1" ht="24" customHeight="1">
      <c r="A73" s="301"/>
      <c r="B73" s="302" t="s">
        <v>416</v>
      </c>
      <c r="D73" s="296" t="s">
        <v>467</v>
      </c>
      <c r="E73" s="296"/>
      <c r="F73" s="296"/>
      <c r="G73" s="296"/>
      <c r="H73" s="296"/>
    </row>
    <row r="74" spans="1:8" s="294" customFormat="1" ht="24" customHeight="1">
      <c r="A74" s="301"/>
      <c r="B74" s="302" t="s">
        <v>417</v>
      </c>
      <c r="D74" s="296" t="s">
        <v>468</v>
      </c>
      <c r="E74" s="296"/>
      <c r="F74" s="296"/>
      <c r="G74" s="296"/>
      <c r="H74" s="296"/>
    </row>
    <row r="75" spans="1:6" s="294" customFormat="1" ht="19.5" customHeight="1">
      <c r="A75" s="293"/>
      <c r="E75" s="299"/>
      <c r="F75" s="299"/>
    </row>
    <row r="76" spans="1:10" s="294" customFormat="1" ht="19.5" customHeight="1">
      <c r="A76" s="301" t="s">
        <v>418</v>
      </c>
      <c r="B76" s="837" t="s">
        <v>419</v>
      </c>
      <c r="C76" s="837"/>
      <c r="D76" s="837"/>
      <c r="E76" s="837"/>
      <c r="F76" s="837"/>
      <c r="G76" s="837"/>
      <c r="H76" s="837"/>
      <c r="I76" s="837"/>
      <c r="J76" s="837"/>
    </row>
    <row r="77" s="294" customFormat="1" ht="19.5" customHeight="1">
      <c r="A77" s="293"/>
    </row>
    <row r="78" s="307" customFormat="1" ht="15" customHeight="1">
      <c r="A78" s="306"/>
    </row>
    <row r="79" s="307" customFormat="1" ht="15" customHeight="1">
      <c r="A79" s="306"/>
    </row>
    <row r="80" s="307" customFormat="1" ht="15" customHeight="1">
      <c r="A80" s="306"/>
    </row>
    <row r="81" s="307" customFormat="1" ht="15" customHeight="1">
      <c r="A81" s="306"/>
    </row>
    <row r="82" s="307" customFormat="1" ht="15" customHeight="1">
      <c r="A82" s="306"/>
    </row>
    <row r="83" s="307" customFormat="1" ht="11.25">
      <c r="A83" s="306"/>
    </row>
    <row r="84" s="307" customFormat="1" ht="11.25">
      <c r="A84" s="306"/>
    </row>
    <row r="85" s="307" customFormat="1" ht="11.25">
      <c r="A85" s="306"/>
    </row>
    <row r="86" s="307" customFormat="1" ht="11.25">
      <c r="A86" s="306"/>
    </row>
    <row r="87" s="307" customFormat="1" ht="11.25">
      <c r="A87" s="306"/>
    </row>
    <row r="88" s="307" customFormat="1" ht="11.25">
      <c r="A88" s="306"/>
    </row>
    <row r="89" s="307" customFormat="1" ht="11.25">
      <c r="A89" s="306"/>
    </row>
    <row r="90" s="307" customFormat="1" ht="11.25">
      <c r="A90" s="306"/>
    </row>
    <row r="91" s="307" customFormat="1" ht="11.25">
      <c r="A91" s="306"/>
    </row>
    <row r="92" s="307" customFormat="1" ht="11.25">
      <c r="A92" s="306"/>
    </row>
    <row r="93" s="307" customFormat="1" ht="11.25">
      <c r="A93" s="306"/>
    </row>
    <row r="94" s="307" customFormat="1" ht="11.25">
      <c r="A94" s="306"/>
    </row>
    <row r="95" s="307" customFormat="1" ht="11.25">
      <c r="A95" s="306"/>
    </row>
    <row r="96" s="307" customFormat="1" ht="11.25">
      <c r="A96" s="306"/>
    </row>
    <row r="97" s="307" customFormat="1" ht="11.25">
      <c r="A97" s="306"/>
    </row>
    <row r="98" s="307" customFormat="1" ht="11.25">
      <c r="A98" s="306"/>
    </row>
    <row r="99" s="307" customFormat="1" ht="11.25">
      <c r="A99" s="306"/>
    </row>
    <row r="100" s="307" customFormat="1" ht="11.25">
      <c r="A100" s="306"/>
    </row>
    <row r="101" s="307" customFormat="1" ht="11.25">
      <c r="A101" s="306"/>
    </row>
  </sheetData>
  <sheetProtection sheet="1" objects="1" scenarios="1"/>
  <mergeCells count="22">
    <mergeCell ref="A45:B45"/>
    <mergeCell ref="A51:J51"/>
    <mergeCell ref="D69:E69"/>
    <mergeCell ref="B76:J76"/>
    <mergeCell ref="A63:J63"/>
    <mergeCell ref="D66:E66"/>
    <mergeCell ref="D67:I67"/>
    <mergeCell ref="D68:E68"/>
    <mergeCell ref="G68:H68"/>
    <mergeCell ref="D31:E31"/>
    <mergeCell ref="B38:J38"/>
    <mergeCell ref="H42:I42"/>
    <mergeCell ref="H43:I43"/>
    <mergeCell ref="A25:J25"/>
    <mergeCell ref="D28:E28"/>
    <mergeCell ref="D29:I29"/>
    <mergeCell ref="D30:E30"/>
    <mergeCell ref="G30:H30"/>
    <mergeCell ref="I4:J4"/>
    <mergeCell ref="I5:J5"/>
    <mergeCell ref="A7:B7"/>
    <mergeCell ref="A13:J13"/>
  </mergeCells>
  <printOptions/>
  <pageMargins left="0.75" right="0.75" top="0.64" bottom="0.66" header="0.512" footer="0.512"/>
  <pageSetup fitToHeight="2"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dimension ref="B1:AD29"/>
  <sheetViews>
    <sheetView workbookViewId="0" topLeftCell="A1">
      <selection activeCell="B9" sqref="B9"/>
    </sheetView>
  </sheetViews>
  <sheetFormatPr defaultColWidth="9.00390625" defaultRowHeight="22.5" customHeight="1"/>
  <cols>
    <col min="1" max="31" width="2.75390625" style="308" customWidth="1"/>
    <col min="32" max="38" width="3.125" style="308" customWidth="1"/>
    <col min="39" max="16384" width="9.00390625" style="308" customWidth="1"/>
  </cols>
  <sheetData>
    <row r="1" spans="2:30" s="310" customFormat="1" ht="18" customHeight="1">
      <c r="B1" s="843" t="s">
        <v>469</v>
      </c>
      <c r="C1" s="843"/>
      <c r="D1" s="843"/>
      <c r="E1" s="843"/>
      <c r="F1" s="843" t="s">
        <v>470</v>
      </c>
      <c r="G1" s="843"/>
      <c r="H1" s="843"/>
      <c r="I1" s="843" t="s">
        <v>471</v>
      </c>
      <c r="J1" s="843"/>
      <c r="K1" s="843"/>
      <c r="L1" s="843" t="s">
        <v>472</v>
      </c>
      <c r="M1" s="843"/>
      <c r="N1" s="843"/>
      <c r="O1" s="843" t="s">
        <v>473</v>
      </c>
      <c r="P1" s="843"/>
      <c r="Q1" s="843"/>
      <c r="R1" s="843" t="s">
        <v>320</v>
      </c>
      <c r="S1" s="843"/>
      <c r="T1" s="843"/>
      <c r="U1" s="843" t="s">
        <v>88</v>
      </c>
      <c r="V1" s="843"/>
      <c r="W1" s="843"/>
      <c r="X1" s="843" t="s">
        <v>440</v>
      </c>
      <c r="Y1" s="843"/>
      <c r="Z1" s="843"/>
      <c r="AB1" s="844" t="s">
        <v>319</v>
      </c>
      <c r="AC1" s="845"/>
      <c r="AD1" s="846"/>
    </row>
    <row r="2" spans="2:30" ht="53.25" customHeight="1">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439"/>
      <c r="AB2" s="840"/>
      <c r="AC2" s="841"/>
      <c r="AD2" s="842"/>
    </row>
    <row r="4" spans="2:29" ht="22.5" customHeight="1">
      <c r="B4" s="847" t="s">
        <v>421</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row>
    <row r="5" spans="2:29" ht="22.5" customHeight="1">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row>
    <row r="6" spans="17:30" ht="22.5" customHeight="1">
      <c r="Q6" s="310"/>
      <c r="V6" s="848">
        <v>39899</v>
      </c>
      <c r="W6" s="849"/>
      <c r="X6" s="849"/>
      <c r="Y6" s="849"/>
      <c r="Z6" s="849"/>
      <c r="AA6" s="849"/>
      <c r="AB6" s="849"/>
      <c r="AC6" s="849"/>
      <c r="AD6" s="311"/>
    </row>
    <row r="7" spans="2:29" ht="22.5" customHeight="1">
      <c r="B7" s="313"/>
      <c r="C7" s="314"/>
      <c r="D7" s="314"/>
      <c r="E7" s="363"/>
      <c r="F7" s="363"/>
      <c r="G7" s="364"/>
      <c r="H7" s="364"/>
      <c r="I7" s="313"/>
      <c r="J7" s="313"/>
      <c r="K7" s="313"/>
      <c r="L7" s="313"/>
      <c r="M7" s="313"/>
      <c r="N7" s="313"/>
      <c r="O7" s="313"/>
      <c r="P7" s="313"/>
      <c r="Q7" s="313"/>
      <c r="R7" s="313"/>
      <c r="S7" s="313"/>
      <c r="T7" s="313"/>
      <c r="U7" s="313"/>
      <c r="V7" s="313"/>
      <c r="W7" s="313"/>
      <c r="X7" s="313"/>
      <c r="Y7" s="313"/>
      <c r="Z7" s="313"/>
      <c r="AA7" s="313"/>
      <c r="AB7" s="313"/>
      <c r="AC7" s="313"/>
    </row>
    <row r="8" spans="2:29" ht="22.5" customHeight="1">
      <c r="B8" s="339" t="s">
        <v>478</v>
      </c>
      <c r="C8" s="339"/>
      <c r="D8" s="339"/>
      <c r="E8" s="339"/>
      <c r="F8" s="339"/>
      <c r="G8" s="339"/>
      <c r="H8" s="339"/>
      <c r="I8" s="339"/>
      <c r="J8" s="339"/>
      <c r="K8" s="339"/>
      <c r="L8" s="339"/>
      <c r="M8" s="365"/>
      <c r="N8" s="365"/>
      <c r="O8" s="365"/>
      <c r="P8" s="313"/>
      <c r="Q8" s="313"/>
      <c r="R8" s="313"/>
      <c r="S8" s="850" t="s">
        <v>422</v>
      </c>
      <c r="T8" s="850"/>
      <c r="U8" s="850"/>
      <c r="V8" s="366"/>
      <c r="W8" s="364" t="s">
        <v>422</v>
      </c>
      <c r="X8" s="313"/>
      <c r="Y8" s="851"/>
      <c r="Z8" s="851"/>
      <c r="AA8" s="851"/>
      <c r="AB8" s="851"/>
      <c r="AC8" s="851"/>
    </row>
    <row r="9" spans="2:29" ht="22.5" customHeight="1">
      <c r="B9" s="366"/>
      <c r="C9" s="366"/>
      <c r="D9" s="366"/>
      <c r="E9" s="366"/>
      <c r="F9" s="366"/>
      <c r="G9" s="366"/>
      <c r="H9" s="366"/>
      <c r="I9" s="366"/>
      <c r="J9" s="366"/>
      <c r="K9" s="366"/>
      <c r="L9" s="366"/>
      <c r="M9" s="365"/>
      <c r="N9" s="365"/>
      <c r="O9" s="365"/>
      <c r="P9" s="313"/>
      <c r="Q9" s="313"/>
      <c r="R9" s="313"/>
      <c r="S9" s="366"/>
      <c r="T9" s="366"/>
      <c r="U9" s="366"/>
      <c r="V9" s="366"/>
      <c r="W9" s="364"/>
      <c r="X9" s="313"/>
      <c r="Y9" s="314"/>
      <c r="Z9" s="314"/>
      <c r="AA9" s="314"/>
      <c r="AB9" s="314"/>
      <c r="AC9" s="314"/>
    </row>
    <row r="10" spans="2:29" ht="22.5" customHeight="1">
      <c r="B10" s="366"/>
      <c r="C10" s="366"/>
      <c r="D10" s="366"/>
      <c r="E10" s="366"/>
      <c r="F10" s="366"/>
      <c r="G10" s="366"/>
      <c r="H10" s="366"/>
      <c r="I10" s="366"/>
      <c r="J10" s="366"/>
      <c r="K10" s="366"/>
      <c r="L10" s="366"/>
      <c r="M10" s="365"/>
      <c r="N10" s="365"/>
      <c r="O10" s="852" t="s">
        <v>389</v>
      </c>
      <c r="P10" s="852"/>
      <c r="Q10" s="852"/>
      <c r="R10" s="313"/>
      <c r="S10" s="853" t="s">
        <v>76</v>
      </c>
      <c r="T10" s="853"/>
      <c r="U10" s="853"/>
      <c r="V10" s="853" t="str">
        <f>'共通事項①'!I16</f>
        <v>副検査監</v>
      </c>
      <c r="W10" s="853"/>
      <c r="X10" s="853"/>
      <c r="Y10" s="853"/>
      <c r="Z10" s="853"/>
      <c r="AA10" s="853"/>
      <c r="AB10" s="314"/>
      <c r="AC10" s="314"/>
    </row>
    <row r="11" spans="2:30" ht="22.5" customHeight="1">
      <c r="B11" s="313"/>
      <c r="C11" s="365"/>
      <c r="D11" s="365"/>
      <c r="E11" s="365"/>
      <c r="F11" s="365"/>
      <c r="G11" s="365"/>
      <c r="H11" s="313"/>
      <c r="I11" s="313"/>
      <c r="J11" s="313"/>
      <c r="K11" s="313"/>
      <c r="L11" s="365"/>
      <c r="M11" s="365"/>
      <c r="N11" s="365"/>
      <c r="O11" s="313"/>
      <c r="P11" s="313"/>
      <c r="Q11" s="313"/>
      <c r="R11" s="313"/>
      <c r="S11" s="853" t="s">
        <v>75</v>
      </c>
      <c r="T11" s="853"/>
      <c r="U11" s="853"/>
      <c r="V11" s="853" t="str">
        <f>'共通事項①'!Q16</f>
        <v>検査　太郎</v>
      </c>
      <c r="W11" s="853"/>
      <c r="X11" s="853"/>
      <c r="Y11" s="853"/>
      <c r="Z11" s="853"/>
      <c r="AA11" s="853"/>
      <c r="AB11" s="315" t="s">
        <v>73</v>
      </c>
      <c r="AC11" s="365"/>
      <c r="AD11" s="312"/>
    </row>
    <row r="12" spans="2:29" ht="22.5" customHeight="1">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2:30" ht="22.5" customHeight="1">
      <c r="B13" s="853" t="s">
        <v>423</v>
      </c>
      <c r="C13" s="853"/>
      <c r="D13" s="853"/>
      <c r="E13" s="853"/>
      <c r="F13" s="853"/>
      <c r="G13" s="853"/>
      <c r="H13" s="853"/>
      <c r="I13" s="853"/>
      <c r="J13" s="853"/>
      <c r="K13" s="853"/>
      <c r="L13" s="853"/>
      <c r="M13" s="853"/>
      <c r="N13" s="853"/>
      <c r="O13" s="853"/>
      <c r="P13" s="853"/>
      <c r="Q13" s="853"/>
      <c r="R13" s="853"/>
      <c r="S13" s="853"/>
      <c r="T13" s="853"/>
      <c r="U13" s="853"/>
      <c r="V13" s="853"/>
      <c r="W13" s="853"/>
      <c r="X13" s="853"/>
      <c r="Y13" s="853"/>
      <c r="Z13" s="853"/>
      <c r="AA13" s="853"/>
      <c r="AB13" s="853"/>
      <c r="AC13" s="853"/>
      <c r="AD13" s="312"/>
    </row>
    <row r="14" spans="2:29" ht="22.5" customHeight="1">
      <c r="B14" s="854" t="s">
        <v>474</v>
      </c>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row>
    <row r="15" spans="2:29" ht="22.5" customHeight="1" thickBot="1">
      <c r="B15" s="382" t="s">
        <v>475</v>
      </c>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13"/>
      <c r="AB15" s="313"/>
      <c r="AC15" s="313"/>
    </row>
    <row r="16" spans="2:29" ht="22.5" customHeight="1">
      <c r="B16" s="855" t="s">
        <v>424</v>
      </c>
      <c r="C16" s="856"/>
      <c r="D16" s="856"/>
      <c r="E16" s="856"/>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7"/>
    </row>
    <row r="17" spans="2:29" s="316" customFormat="1" ht="22.5" customHeight="1">
      <c r="B17" s="858" t="s">
        <v>425</v>
      </c>
      <c r="C17" s="859"/>
      <c r="D17" s="859"/>
      <c r="E17" s="859"/>
      <c r="F17" s="859"/>
      <c r="G17" s="859"/>
      <c r="H17" s="317"/>
      <c r="I17" s="860" t="s">
        <v>426</v>
      </c>
      <c r="J17" s="860"/>
      <c r="K17" s="860"/>
      <c r="L17" s="860"/>
      <c r="M17" s="319"/>
      <c r="N17" s="319"/>
      <c r="O17" s="319"/>
      <c r="P17" s="319"/>
      <c r="Q17" s="319"/>
      <c r="R17" s="319"/>
      <c r="S17" s="319"/>
      <c r="T17" s="319"/>
      <c r="U17" s="319"/>
      <c r="V17" s="319"/>
      <c r="W17" s="319"/>
      <c r="X17" s="319"/>
      <c r="Y17" s="319"/>
      <c r="Z17" s="319"/>
      <c r="AA17" s="319"/>
      <c r="AB17" s="319"/>
      <c r="AC17" s="320"/>
    </row>
    <row r="18" spans="2:29" s="316" customFormat="1" ht="22.5" customHeight="1">
      <c r="B18" s="858" t="s">
        <v>427</v>
      </c>
      <c r="C18" s="859"/>
      <c r="D18" s="859"/>
      <c r="E18" s="859"/>
      <c r="F18" s="859"/>
      <c r="G18" s="861"/>
      <c r="H18" s="321"/>
      <c r="I18" s="862" t="str">
        <f>'共通事項①'!B4</f>
        <v>下水道工務課</v>
      </c>
      <c r="J18" s="862"/>
      <c r="K18" s="862"/>
      <c r="L18" s="862"/>
      <c r="M18" s="862"/>
      <c r="N18" s="322"/>
      <c r="O18" s="323"/>
      <c r="P18" s="863"/>
      <c r="Q18" s="863"/>
      <c r="R18" s="863"/>
      <c r="S18" s="863"/>
      <c r="T18" s="863"/>
      <c r="U18" s="322"/>
      <c r="V18" s="368"/>
      <c r="W18" s="323"/>
      <c r="X18" s="864"/>
      <c r="Y18" s="864"/>
      <c r="Z18" s="864"/>
      <c r="AA18" s="864"/>
      <c r="AB18" s="864"/>
      <c r="AC18" s="865"/>
    </row>
    <row r="19" spans="2:29" s="316" customFormat="1" ht="22.5" customHeight="1">
      <c r="B19" s="866" t="s">
        <v>397</v>
      </c>
      <c r="C19" s="867"/>
      <c r="D19" s="867"/>
      <c r="E19" s="867"/>
      <c r="F19" s="867"/>
      <c r="G19" s="868"/>
      <c r="H19" s="324"/>
      <c r="I19" s="325" t="s">
        <v>343</v>
      </c>
      <c r="J19" s="872">
        <f>'共通事項①'!C5</f>
        <v>4202000587</v>
      </c>
      <c r="K19" s="872"/>
      <c r="L19" s="872"/>
      <c r="M19" s="872"/>
      <c r="N19" s="872"/>
      <c r="O19" s="326" t="s">
        <v>344</v>
      </c>
      <c r="P19" s="873"/>
      <c r="Q19" s="873"/>
      <c r="R19" s="873"/>
      <c r="S19" s="873"/>
      <c r="T19" s="873"/>
      <c r="U19" s="873"/>
      <c r="V19" s="873"/>
      <c r="W19" s="873"/>
      <c r="X19" s="873"/>
      <c r="Y19" s="873"/>
      <c r="Z19" s="873"/>
      <c r="AA19" s="873"/>
      <c r="AB19" s="873"/>
      <c r="AC19" s="874"/>
    </row>
    <row r="20" spans="2:29" s="316" customFormat="1" ht="33.75" customHeight="1">
      <c r="B20" s="869"/>
      <c r="C20" s="870"/>
      <c r="D20" s="870"/>
      <c r="E20" s="870"/>
      <c r="F20" s="870"/>
      <c r="G20" s="871"/>
      <c r="H20" s="327"/>
      <c r="I20" s="875" t="str">
        <f>'共通事項①'!G5</f>
        <v>公共下水道高木瀬地区地質調査委託</v>
      </c>
      <c r="J20" s="875"/>
      <c r="K20" s="875"/>
      <c r="L20" s="875"/>
      <c r="M20" s="875"/>
      <c r="N20" s="875"/>
      <c r="O20" s="875"/>
      <c r="P20" s="875"/>
      <c r="Q20" s="875"/>
      <c r="R20" s="875"/>
      <c r="S20" s="875"/>
      <c r="T20" s="875"/>
      <c r="U20" s="875"/>
      <c r="V20" s="875"/>
      <c r="W20" s="875"/>
      <c r="X20" s="875"/>
      <c r="Y20" s="875"/>
      <c r="Z20" s="875"/>
      <c r="AA20" s="875"/>
      <c r="AB20" s="875"/>
      <c r="AC20" s="876"/>
    </row>
    <row r="21" spans="2:29" s="316" customFormat="1" ht="22.5" customHeight="1">
      <c r="B21" s="858" t="s">
        <v>428</v>
      </c>
      <c r="C21" s="859"/>
      <c r="D21" s="859"/>
      <c r="E21" s="859"/>
      <c r="F21" s="859"/>
      <c r="G21" s="861"/>
      <c r="H21" s="369"/>
      <c r="I21" s="877" t="str">
        <f>'共通事項①'!B7</f>
        <v>佐賀市高木瀬西４丁目　地内</v>
      </c>
      <c r="J21" s="877"/>
      <c r="K21" s="877"/>
      <c r="L21" s="877"/>
      <c r="M21" s="877"/>
      <c r="N21" s="877"/>
      <c r="O21" s="877"/>
      <c r="P21" s="877"/>
      <c r="Q21" s="877"/>
      <c r="R21" s="877"/>
      <c r="S21" s="877"/>
      <c r="T21" s="877"/>
      <c r="U21" s="877"/>
      <c r="V21" s="877"/>
      <c r="W21" s="877"/>
      <c r="X21" s="877"/>
      <c r="Y21" s="877"/>
      <c r="Z21" s="877"/>
      <c r="AA21" s="877"/>
      <c r="AB21" s="877"/>
      <c r="AC21" s="878"/>
    </row>
    <row r="22" spans="2:29" s="316" customFormat="1" ht="22.5" customHeight="1">
      <c r="B22" s="858" t="s">
        <v>59</v>
      </c>
      <c r="C22" s="859"/>
      <c r="D22" s="859"/>
      <c r="E22" s="859"/>
      <c r="F22" s="859"/>
      <c r="G22" s="859"/>
      <c r="H22" s="328"/>
      <c r="I22" s="879">
        <f>'共通事項①'!C8</f>
        <v>39646</v>
      </c>
      <c r="J22" s="879"/>
      <c r="K22" s="879"/>
      <c r="L22" s="879"/>
      <c r="M22" s="879"/>
      <c r="N22" s="879"/>
      <c r="O22" s="879"/>
      <c r="P22" s="879"/>
      <c r="Q22" s="880" t="s">
        <v>326</v>
      </c>
      <c r="R22" s="880"/>
      <c r="S22" s="881">
        <f>'共通事項①'!J8</f>
        <v>39887</v>
      </c>
      <c r="T22" s="881"/>
      <c r="U22" s="881"/>
      <c r="V22" s="881"/>
      <c r="W22" s="881"/>
      <c r="X22" s="881"/>
      <c r="Y22" s="881"/>
      <c r="Z22" s="881"/>
      <c r="AA22" s="329"/>
      <c r="AB22" s="329"/>
      <c r="AC22" s="370"/>
    </row>
    <row r="23" spans="2:29" s="316" customFormat="1" ht="22.5" customHeight="1">
      <c r="B23" s="866" t="s">
        <v>429</v>
      </c>
      <c r="C23" s="867"/>
      <c r="D23" s="867"/>
      <c r="E23" s="867"/>
      <c r="F23" s="867"/>
      <c r="G23" s="868"/>
      <c r="H23" s="371"/>
      <c r="I23" s="882" t="str">
        <f>'共通事項①'!K10</f>
        <v>㈱○×エンジニアリング</v>
      </c>
      <c r="J23" s="882"/>
      <c r="K23" s="882"/>
      <c r="L23" s="882"/>
      <c r="M23" s="882"/>
      <c r="N23" s="882"/>
      <c r="O23" s="882"/>
      <c r="P23" s="882"/>
      <c r="Q23" s="882"/>
      <c r="R23" s="882"/>
      <c r="S23" s="882"/>
      <c r="T23" s="882"/>
      <c r="U23" s="882"/>
      <c r="V23" s="882"/>
      <c r="W23" s="882"/>
      <c r="X23" s="882"/>
      <c r="Y23" s="882"/>
      <c r="Z23" s="882"/>
      <c r="AA23" s="882"/>
      <c r="AB23" s="882"/>
      <c r="AC23" s="883"/>
    </row>
    <row r="24" spans="2:29" s="316" customFormat="1" ht="22.5" customHeight="1">
      <c r="B24" s="869"/>
      <c r="C24" s="870"/>
      <c r="D24" s="870"/>
      <c r="E24" s="870"/>
      <c r="F24" s="870"/>
      <c r="G24" s="871"/>
      <c r="H24" s="372"/>
      <c r="I24" s="884"/>
      <c r="J24" s="884"/>
      <c r="K24" s="884"/>
      <c r="L24" s="884"/>
      <c r="M24" s="884"/>
      <c r="N24" s="884"/>
      <c r="O24" s="884"/>
      <c r="P24" s="884"/>
      <c r="Q24" s="884"/>
      <c r="R24" s="884"/>
      <c r="S24" s="884"/>
      <c r="T24" s="884"/>
      <c r="U24" s="884"/>
      <c r="V24" s="884"/>
      <c r="W24" s="884"/>
      <c r="X24" s="884"/>
      <c r="Y24" s="884"/>
      <c r="Z24" s="884"/>
      <c r="AA24" s="884"/>
      <c r="AB24" s="884"/>
      <c r="AC24" s="885"/>
    </row>
    <row r="25" spans="2:29" s="316" customFormat="1" ht="22.5" customHeight="1">
      <c r="B25" s="858" t="s">
        <v>430</v>
      </c>
      <c r="C25" s="859"/>
      <c r="D25" s="859"/>
      <c r="E25" s="859"/>
      <c r="F25" s="859"/>
      <c r="G25" s="861"/>
      <c r="H25" s="886">
        <f>'共通事項①'!J6</f>
        <v>8400000</v>
      </c>
      <c r="I25" s="887"/>
      <c r="J25" s="887"/>
      <c r="K25" s="887"/>
      <c r="L25" s="887"/>
      <c r="M25" s="887"/>
      <c r="N25" s="887"/>
      <c r="O25" s="331" t="s">
        <v>431</v>
      </c>
      <c r="P25" s="331"/>
      <c r="Q25" s="888" t="s">
        <v>432</v>
      </c>
      <c r="R25" s="889"/>
      <c r="S25" s="889"/>
      <c r="T25" s="889"/>
      <c r="U25" s="889"/>
      <c r="V25" s="890"/>
      <c r="W25" s="862"/>
      <c r="X25" s="862"/>
      <c r="Y25" s="862"/>
      <c r="Z25" s="862"/>
      <c r="AA25" s="862"/>
      <c r="AB25" s="331" t="s">
        <v>431</v>
      </c>
      <c r="AC25" s="373"/>
    </row>
    <row r="26" spans="2:29" s="316" customFormat="1" ht="34.5" customHeight="1">
      <c r="B26" s="858" t="s">
        <v>433</v>
      </c>
      <c r="C26" s="859"/>
      <c r="D26" s="859"/>
      <c r="E26" s="859"/>
      <c r="F26" s="859"/>
      <c r="G26" s="861"/>
      <c r="H26" s="332"/>
      <c r="I26" s="330" t="s">
        <v>76</v>
      </c>
      <c r="J26" s="333"/>
      <c r="K26" s="893" t="str">
        <f>'共通事項①'!I14</f>
        <v>主幹</v>
      </c>
      <c r="L26" s="893"/>
      <c r="M26" s="893"/>
      <c r="N26" s="893"/>
      <c r="O26" s="893"/>
      <c r="P26" s="334"/>
      <c r="Q26" s="863" t="s">
        <v>75</v>
      </c>
      <c r="R26" s="863"/>
      <c r="S26" s="894" t="str">
        <f>'共通事項①'!Q14</f>
        <v>下水　次郎</v>
      </c>
      <c r="T26" s="894"/>
      <c r="U26" s="894"/>
      <c r="V26" s="894"/>
      <c r="W26" s="894"/>
      <c r="X26" s="860" t="s">
        <v>434</v>
      </c>
      <c r="Y26" s="860"/>
      <c r="Z26" s="863"/>
      <c r="AA26" s="863"/>
      <c r="AB26" s="863"/>
      <c r="AC26" s="891"/>
    </row>
    <row r="27" spans="2:29" s="316" customFormat="1" ht="34.5" customHeight="1">
      <c r="B27" s="892" t="s">
        <v>435</v>
      </c>
      <c r="C27" s="859"/>
      <c r="D27" s="859"/>
      <c r="E27" s="859"/>
      <c r="F27" s="859"/>
      <c r="G27" s="861"/>
      <c r="H27" s="335" t="s">
        <v>436</v>
      </c>
      <c r="I27" s="318" t="s">
        <v>76</v>
      </c>
      <c r="J27" s="318"/>
      <c r="K27" s="893" t="str">
        <f>'共通事項①'!I15</f>
        <v>事業第一係長</v>
      </c>
      <c r="L27" s="893"/>
      <c r="M27" s="893"/>
      <c r="N27" s="893"/>
      <c r="O27" s="893"/>
      <c r="P27" s="318"/>
      <c r="Q27" s="863" t="s">
        <v>75</v>
      </c>
      <c r="R27" s="863"/>
      <c r="S27" s="894" t="str">
        <f>'共通事項①'!Q15</f>
        <v>下水　太郎</v>
      </c>
      <c r="T27" s="894"/>
      <c r="U27" s="894"/>
      <c r="V27" s="894"/>
      <c r="W27" s="894"/>
      <c r="X27" s="318"/>
      <c r="Y27" s="318"/>
      <c r="Z27" s="318" t="s">
        <v>437</v>
      </c>
      <c r="AA27" s="318"/>
      <c r="AB27" s="318"/>
      <c r="AC27" s="374"/>
    </row>
    <row r="28" spans="2:29" s="316" customFormat="1" ht="33.75" customHeight="1">
      <c r="B28" s="892" t="s">
        <v>438</v>
      </c>
      <c r="C28" s="895"/>
      <c r="D28" s="895"/>
      <c r="E28" s="895"/>
      <c r="F28" s="895"/>
      <c r="G28" s="895"/>
      <c r="H28" s="375"/>
      <c r="I28" s="863" t="str">
        <f>'共通事項①'!C11</f>
        <v>地質　一郎</v>
      </c>
      <c r="J28" s="863"/>
      <c r="K28" s="863"/>
      <c r="L28" s="863"/>
      <c r="M28" s="863"/>
      <c r="N28" s="863"/>
      <c r="O28" s="863"/>
      <c r="P28" s="863"/>
      <c r="Q28" s="863"/>
      <c r="R28" s="863"/>
      <c r="S28" s="863"/>
      <c r="T28" s="863"/>
      <c r="U28" s="863"/>
      <c r="V28" s="863"/>
      <c r="W28" s="863"/>
      <c r="X28" s="863"/>
      <c r="Y28" s="863"/>
      <c r="Z28" s="863"/>
      <c r="AA28" s="863"/>
      <c r="AB28" s="863"/>
      <c r="AC28" s="891"/>
    </row>
    <row r="29" spans="2:29" s="316" customFormat="1" ht="27.75" customHeight="1" thickBot="1">
      <c r="B29" s="896" t="s">
        <v>439</v>
      </c>
      <c r="C29" s="897"/>
      <c r="D29" s="897"/>
      <c r="E29" s="897"/>
      <c r="F29" s="897"/>
      <c r="G29" s="898"/>
      <c r="H29" s="336"/>
      <c r="I29" s="899">
        <f>'共通事項①'!C9</f>
        <v>39892</v>
      </c>
      <c r="J29" s="899"/>
      <c r="K29" s="899"/>
      <c r="L29" s="899"/>
      <c r="M29" s="899"/>
      <c r="N29" s="899"/>
      <c r="O29" s="899"/>
      <c r="P29" s="899"/>
      <c r="Q29" s="337"/>
      <c r="R29" s="338"/>
      <c r="S29" s="900">
        <f>'共通事項①'!J9</f>
        <v>0.625</v>
      </c>
      <c r="T29" s="900"/>
      <c r="U29" s="900"/>
      <c r="V29" s="900"/>
      <c r="W29" s="900"/>
      <c r="X29" s="338"/>
      <c r="Y29" s="338"/>
      <c r="Z29" s="338"/>
      <c r="AA29" s="338"/>
      <c r="AB29" s="338"/>
      <c r="AC29" s="376"/>
    </row>
  </sheetData>
  <sheetProtection/>
  <mergeCells count="67">
    <mergeCell ref="B28:G28"/>
    <mergeCell ref="I28:AC28"/>
    <mergeCell ref="B29:G29"/>
    <mergeCell ref="I29:P29"/>
    <mergeCell ref="S29:W29"/>
    <mergeCell ref="X26:Y26"/>
    <mergeCell ref="Z26:AC26"/>
    <mergeCell ref="B27:G27"/>
    <mergeCell ref="K27:O27"/>
    <mergeCell ref="Q27:R27"/>
    <mergeCell ref="S27:W27"/>
    <mergeCell ref="B26:G26"/>
    <mergeCell ref="K26:O26"/>
    <mergeCell ref="Q26:R26"/>
    <mergeCell ref="S26:W26"/>
    <mergeCell ref="B23:G24"/>
    <mergeCell ref="I23:AC24"/>
    <mergeCell ref="B25:G25"/>
    <mergeCell ref="H25:N25"/>
    <mergeCell ref="Q25:U25"/>
    <mergeCell ref="V25:AA25"/>
    <mergeCell ref="B21:G21"/>
    <mergeCell ref="I21:AC21"/>
    <mergeCell ref="B22:G22"/>
    <mergeCell ref="I22:P22"/>
    <mergeCell ref="Q22:R22"/>
    <mergeCell ref="S22:Z22"/>
    <mergeCell ref="B19:G20"/>
    <mergeCell ref="J19:N19"/>
    <mergeCell ref="P19:AC19"/>
    <mergeCell ref="I20:AC20"/>
    <mergeCell ref="B18:G18"/>
    <mergeCell ref="I18:M18"/>
    <mergeCell ref="P18:T18"/>
    <mergeCell ref="X18:AC18"/>
    <mergeCell ref="B13:AC13"/>
    <mergeCell ref="B14:AC14"/>
    <mergeCell ref="B16:AC16"/>
    <mergeCell ref="B17:G17"/>
    <mergeCell ref="I17:L17"/>
    <mergeCell ref="O10:Q10"/>
    <mergeCell ref="S10:U10"/>
    <mergeCell ref="V10:AA10"/>
    <mergeCell ref="S11:U11"/>
    <mergeCell ref="V11:AA11"/>
    <mergeCell ref="B4:AC4"/>
    <mergeCell ref="V6:AC6"/>
    <mergeCell ref="S8:U8"/>
    <mergeCell ref="Y8:AC8"/>
    <mergeCell ref="O2:Q2"/>
    <mergeCell ref="B1:E1"/>
    <mergeCell ref="F1:H1"/>
    <mergeCell ref="I1:K1"/>
    <mergeCell ref="L1:N1"/>
    <mergeCell ref="O1:Q1"/>
    <mergeCell ref="B2:E2"/>
    <mergeCell ref="F2:H2"/>
    <mergeCell ref="I2:K2"/>
    <mergeCell ref="L2:N2"/>
    <mergeCell ref="R1:T1"/>
    <mergeCell ref="U1:W1"/>
    <mergeCell ref="X1:Z1"/>
    <mergeCell ref="AB1:AD1"/>
    <mergeCell ref="R2:T2"/>
    <mergeCell ref="U2:W2"/>
    <mergeCell ref="X2:Z2"/>
    <mergeCell ref="AB2:AD2"/>
  </mergeCells>
  <dataValidations count="2">
    <dataValidation allowBlank="1" showInputMessage="1" showErrorMessage="1" prompt="全角でどうぞ" sqref="Y27:Z27"/>
    <dataValidation allowBlank="1" showInputMessage="1" showErrorMessage="1" imeMode="hiragana" sqref="P18"/>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master</cp:lastModifiedBy>
  <cp:lastPrinted>2012-04-13T08:03:29Z</cp:lastPrinted>
  <dcterms:created xsi:type="dcterms:W3CDTF">2001-12-26T00:43:42Z</dcterms:created>
  <dcterms:modified xsi:type="dcterms:W3CDTF">2012-04-13T08:23:52Z</dcterms:modified>
  <cp:category/>
  <cp:version/>
  <cp:contentType/>
  <cp:contentStatus/>
</cp:coreProperties>
</file>